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us\Documents\Projektberatung\Projekte\Info 2026\BWL\vorgefertigte Ecxel\Eigen\"/>
    </mc:Choice>
  </mc:AlternateContent>
  <xr:revisionPtr revIDLastSave="0" documentId="13_ncr:1_{FE17248D-B9DB-49E5-8225-64DA481F3D0D}" xr6:coauthVersionLast="47" xr6:coauthVersionMax="47" xr10:uidLastSave="{00000000-0000-0000-0000-000000000000}"/>
  <bookViews>
    <workbookView xWindow="-25320" yWindow="945" windowWidth="25440" windowHeight="15270" xr2:uid="{A3763A8E-FB25-49F4-A65E-90431955E065}"/>
  </bookViews>
  <sheets>
    <sheet name="Stammdaten" sheetId="1" r:id="rId1"/>
    <sheet name="Ergebnis" sheetId="9" r:id="rId2"/>
    <sheet name="Einnahmen" sheetId="10" r:id="rId3"/>
    <sheet name="Gebrauchsgüter" sheetId="2" r:id="rId4"/>
    <sheet name="Recherche" sheetId="11" r:id="rId5"/>
    <sheet name="Lohnkosten" sheetId="8" r:id="rId6"/>
    <sheet name="Weitere Fixkosten" sheetId="4" r:id="rId7"/>
    <sheet name="Variable Kosten" sheetId="5" r:id="rId8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0" l="1"/>
  <c r="B12" i="9" s="1"/>
  <c r="B15" i="8"/>
  <c r="B16" i="8"/>
  <c r="A15" i="8"/>
  <c r="A16" i="8"/>
  <c r="B44" i="11"/>
  <c r="B36" i="11"/>
  <c r="B41" i="11" s="1"/>
  <c r="B13" i="8" s="1"/>
  <c r="E5" i="2"/>
  <c r="E6" i="2"/>
  <c r="E7" i="2"/>
  <c r="E8" i="2"/>
  <c r="E9" i="2"/>
  <c r="E10" i="2"/>
  <c r="E11" i="2"/>
  <c r="E12" i="2"/>
  <c r="E22" i="2"/>
  <c r="E23" i="2"/>
  <c r="E24" i="2"/>
  <c r="E25" i="2"/>
  <c r="E26" i="2"/>
  <c r="E27" i="2"/>
  <c r="E28" i="2"/>
  <c r="E29" i="2"/>
  <c r="E21" i="2"/>
  <c r="E4" i="2"/>
  <c r="A33" i="9"/>
  <c r="B32" i="9"/>
  <c r="A32" i="9"/>
  <c r="B31" i="9"/>
  <c r="A31" i="9"/>
  <c r="B29" i="5"/>
  <c r="B22" i="5"/>
  <c r="B12" i="5"/>
  <c r="B30" i="9" s="1"/>
  <c r="C26" i="4"/>
  <c r="C18" i="4"/>
  <c r="C14" i="4"/>
  <c r="C8" i="4"/>
  <c r="A14" i="8"/>
  <c r="A11" i="8"/>
  <c r="A12" i="8"/>
  <c r="A13" i="8"/>
  <c r="B10" i="8"/>
  <c r="A10" i="8"/>
  <c r="D5" i="8"/>
  <c r="D6" i="8"/>
  <c r="D4" i="8"/>
  <c r="D7" i="8" s="1"/>
  <c r="C7" i="8"/>
  <c r="E5" i="8"/>
  <c r="E6" i="8"/>
  <c r="E4" i="8"/>
  <c r="B13" i="9"/>
  <c r="B11" i="9"/>
  <c r="C29" i="10"/>
  <c r="C16" i="11"/>
  <c r="B6" i="9" s="1"/>
  <c r="D16" i="11"/>
  <c r="B16" i="11"/>
  <c r="B4" i="11"/>
  <c r="F30" i="2"/>
  <c r="C30" i="2"/>
  <c r="F13" i="2"/>
  <c r="C13" i="2"/>
  <c r="C33" i="2" l="1"/>
  <c r="C35" i="2" s="1"/>
  <c r="B20" i="9" s="1"/>
  <c r="B5" i="11"/>
  <c r="B8" i="11" s="1"/>
  <c r="E13" i="2"/>
  <c r="B17" i="9" s="1"/>
  <c r="G6" i="8"/>
  <c r="H6" i="8" s="1"/>
  <c r="F6" i="8"/>
  <c r="F5" i="8"/>
  <c r="F4" i="8"/>
  <c r="G5" i="8"/>
  <c r="H5" i="8" s="1"/>
  <c r="G4" i="8"/>
  <c r="H4" i="8" s="1"/>
  <c r="E30" i="2"/>
  <c r="B19" i="9" s="1"/>
  <c r="B35" i="5"/>
  <c r="B33" i="9" s="1"/>
  <c r="B34" i="9" s="1"/>
  <c r="B21" i="9"/>
  <c r="B24" i="9"/>
  <c r="C46" i="4"/>
  <c r="B25" i="9" s="1"/>
  <c r="B4" i="9" l="1"/>
  <c r="H7" i="8"/>
  <c r="B26" i="9" s="1"/>
  <c r="B22" i="9" l="1"/>
  <c r="D22" i="11" l="1"/>
  <c r="D19" i="11"/>
  <c r="D29" i="11"/>
  <c r="C16" i="2" l="1"/>
  <c r="D26" i="11"/>
  <c r="D27" i="11"/>
  <c r="D28" i="11"/>
  <c r="D30" i="11" l="1"/>
  <c r="B40" i="11" s="1"/>
  <c r="B12" i="8" s="1"/>
  <c r="B16" i="1"/>
  <c r="D20" i="11" l="1"/>
  <c r="C12" i="10" l="1"/>
  <c r="B14" i="9" s="1"/>
  <c r="B2" i="9" s="1"/>
  <c r="C31" i="4" s="1"/>
  <c r="D21" i="11"/>
  <c r="D23" i="11" s="1"/>
  <c r="B39" i="11" s="1"/>
  <c r="B11" i="8" l="1"/>
  <c r="B42" i="11"/>
  <c r="B14" i="8" s="1"/>
  <c r="B23" i="9"/>
  <c r="C18" i="2"/>
  <c r="B18" i="9" s="1"/>
  <c r="B27" i="9" l="1"/>
  <c r="B3" i="9" s="1"/>
  <c r="B5" i="9" s="1"/>
  <c r="B8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Klaus</author>
  </authors>
  <commentList>
    <comment ref="A26" authorId="0" shapeId="0" xr:uid="{1BFC179B-08BA-43B2-97CA-4F6467B3285E}">
      <text>
        <r>
          <rPr>
            <b/>
            <sz val="9"/>
            <color indexed="81"/>
            <rFont val="Segoe UI"/>
            <family val="2"/>
          </rPr>
          <t>Klaus:</t>
        </r>
        <r>
          <rPr>
            <sz val="9"/>
            <color indexed="81"/>
            <rFont val="Segoe UI"/>
            <family val="2"/>
          </rPr>
          <t xml:space="preserve">
er Lohner Mäht Schwadet Presst Drischt Und streut Mist 10400,63€
auch 4401 und 4410 ist hier mit drin für 25</t>
        </r>
      </text>
    </comment>
  </commentList>
</comments>
</file>

<file path=xl/sharedStrings.xml><?xml version="1.0" encoding="utf-8"?>
<sst xmlns="http://schemas.openxmlformats.org/spreadsheetml/2006/main" count="207" uniqueCount="149">
  <si>
    <t>Stammdaten</t>
  </si>
  <si>
    <t>Planungsanlass</t>
  </si>
  <si>
    <t>Hof</t>
  </si>
  <si>
    <t>DGL</t>
  </si>
  <si>
    <t xml:space="preserve">Flächen </t>
  </si>
  <si>
    <t>Acker</t>
  </si>
  <si>
    <t>GWH</t>
  </si>
  <si>
    <t>Einheit</t>
  </si>
  <si>
    <t xml:space="preserve">Gebrauchsgüter </t>
  </si>
  <si>
    <t>Technische Anlagen</t>
  </si>
  <si>
    <t>Geräte</t>
  </si>
  <si>
    <t>bauliche Anlagen</t>
  </si>
  <si>
    <t>Versicherungen</t>
  </si>
  <si>
    <t>Weitere Fixkosten</t>
  </si>
  <si>
    <t>Variable Kosten</t>
  </si>
  <si>
    <t>Lohnkosten</t>
  </si>
  <si>
    <t>fixe Lohnkosten</t>
  </si>
  <si>
    <t>Ergebnis</t>
  </si>
  <si>
    <t>Fixe Kosten</t>
  </si>
  <si>
    <t>gesamt</t>
  </si>
  <si>
    <t xml:space="preserve">Einnahmen </t>
  </si>
  <si>
    <t>Einnahmen</t>
  </si>
  <si>
    <t>Flächenkosten</t>
  </si>
  <si>
    <t>Rechtekosten</t>
  </si>
  <si>
    <t>Allgemeine Kosten</t>
  </si>
  <si>
    <t>Zeitraum</t>
  </si>
  <si>
    <t>ha</t>
  </si>
  <si>
    <t>Solawi</t>
  </si>
  <si>
    <t>Förderungen</t>
  </si>
  <si>
    <t>Anschaffungswert</t>
  </si>
  <si>
    <t>Nutzungspotenzial a</t>
  </si>
  <si>
    <t>Restwert</t>
  </si>
  <si>
    <t>Summe</t>
  </si>
  <si>
    <t>Zinsansatz %</t>
  </si>
  <si>
    <t>Zinskosten</t>
  </si>
  <si>
    <t>Zinsen</t>
  </si>
  <si>
    <t>Rechtsform</t>
  </si>
  <si>
    <t>Produkte</t>
  </si>
  <si>
    <t>Anbaustandard</t>
  </si>
  <si>
    <t>Weitere Daten</t>
  </si>
  <si>
    <t>EÜ Rohertrag</t>
  </si>
  <si>
    <t>Einkommengrundsicherung</t>
  </si>
  <si>
    <t>Umverteilungseinkommensstützung</t>
  </si>
  <si>
    <t>Ökoförderung Acker</t>
  </si>
  <si>
    <t>Ökoförderung Grünland</t>
  </si>
  <si>
    <t>Ökoförderung Dauerkulturen</t>
  </si>
  <si>
    <t>Öko Transaktionskostenzuschuss</t>
  </si>
  <si>
    <t>Recherche</t>
  </si>
  <si>
    <t>Mittelbedarf</t>
  </si>
  <si>
    <t>Tilgung</t>
  </si>
  <si>
    <t>Forst</t>
  </si>
  <si>
    <t>Gemüse</t>
  </si>
  <si>
    <t>Dauerkulturen</t>
  </si>
  <si>
    <t>Akh/ha</t>
  </si>
  <si>
    <t>Betriebsführung gesamter Betrieb</t>
  </si>
  <si>
    <t>Akh/ 1 Tier</t>
  </si>
  <si>
    <t>Tieranzahl</t>
  </si>
  <si>
    <t>Sonstige Erträge</t>
  </si>
  <si>
    <t>h Zielbetrieb</t>
  </si>
  <si>
    <t>Treib- und Schmierstoffe</t>
  </si>
  <si>
    <t>Förderungen €</t>
  </si>
  <si>
    <t>Summe h</t>
  </si>
  <si>
    <t>Ökoförderung Gemüse</t>
  </si>
  <si>
    <t>Mitgliederanzahl</t>
  </si>
  <si>
    <t>Steuern (ohne U.St.)</t>
  </si>
  <si>
    <t>Aufwand Pflanzenbau</t>
  </si>
  <si>
    <t>Verbleibt</t>
  </si>
  <si>
    <t>nur Felder in dieser Farbe überschreiben</t>
  </si>
  <si>
    <t>Abnutzung</t>
  </si>
  <si>
    <t xml:space="preserve">Maschinen </t>
  </si>
  <si>
    <t>Verzinsung Abnutzung der Maschinen</t>
  </si>
  <si>
    <t>Mittelwert des Maschinenvermögens</t>
  </si>
  <si>
    <t>Gebäude</t>
  </si>
  <si>
    <t>Verzinsung Abnutzung der Gebäude</t>
  </si>
  <si>
    <t>Mittelwert des Gebäudevermögens</t>
  </si>
  <si>
    <t>Investkosten Maschinen</t>
  </si>
  <si>
    <t>Investkosten Gebäude</t>
  </si>
  <si>
    <t>Kauf Hofstelle</t>
  </si>
  <si>
    <t>Kauf Land</t>
  </si>
  <si>
    <t>Mittelbeschaffung</t>
  </si>
  <si>
    <t>Bankkredit</t>
  </si>
  <si>
    <t>Nachrangdarlehen</t>
  </si>
  <si>
    <t>Crowdfunding</t>
  </si>
  <si>
    <t>Eigenkapital</t>
  </si>
  <si>
    <t>Sonstiges</t>
  </si>
  <si>
    <t>Tilgung p.a.</t>
  </si>
  <si>
    <t>Zins p.a.</t>
  </si>
  <si>
    <t>AK Bedarf Pflanzenbau</t>
  </si>
  <si>
    <t>AK Bedarf Tierhaltung</t>
  </si>
  <si>
    <t>Tierart 1</t>
  </si>
  <si>
    <t>Tierart 2</t>
  </si>
  <si>
    <t>Tierart 3</t>
  </si>
  <si>
    <t>Tierart 4</t>
  </si>
  <si>
    <t>Planung</t>
  </si>
  <si>
    <t>Abrechnung</t>
  </si>
  <si>
    <t>Weiteres</t>
  </si>
  <si>
    <t>h p.a.</t>
  </si>
  <si>
    <t>Junglandwirteprämie</t>
  </si>
  <si>
    <t>Kosten €/1EA p.a.</t>
  </si>
  <si>
    <t>Abnutzung Maschinen</t>
  </si>
  <si>
    <t>Verzinsung Abnutzung Maschinen</t>
  </si>
  <si>
    <t>Abnutzung Gebäude</t>
  </si>
  <si>
    <t>Verzinsung Abnutzung Gebäude</t>
  </si>
  <si>
    <t>Name Angestellte*r</t>
  </si>
  <si>
    <t>€/h</t>
  </si>
  <si>
    <t>h/p.a.</t>
  </si>
  <si>
    <t>h/Woche</t>
  </si>
  <si>
    <t>€/ p.a.</t>
  </si>
  <si>
    <t>€/mtl.</t>
  </si>
  <si>
    <t>AGB-Anteil p.a.</t>
  </si>
  <si>
    <t>Gesamtkosten p.a.</t>
  </si>
  <si>
    <t xml:space="preserve">betriebliche Steuern </t>
  </si>
  <si>
    <t>Aufwand Tierhaltung</t>
  </si>
  <si>
    <t>Dienstleistungen</t>
  </si>
  <si>
    <t>Beispielhof</t>
  </si>
  <si>
    <t>ja</t>
  </si>
  <si>
    <t>GbR mit 2 Gesellschafterinnen</t>
  </si>
  <si>
    <t>U.St. Pauschalierend?</t>
  </si>
  <si>
    <t>Gründungsberechnung</t>
  </si>
  <si>
    <t>01.07.2027 bis 30.06.2028</t>
  </si>
  <si>
    <t>wie bio, aber ohne Zertifizierung</t>
  </si>
  <si>
    <t xml:space="preserve">Entnahme </t>
  </si>
  <si>
    <t>Einachser</t>
  </si>
  <si>
    <t>Kleinteile</t>
  </si>
  <si>
    <t>Folientunnel</t>
  </si>
  <si>
    <t>Folientunnelfolie</t>
  </si>
  <si>
    <t>Market Garden</t>
  </si>
  <si>
    <t>Bewässerung</t>
  </si>
  <si>
    <t>Geräteunterstand mit Kühlung</t>
  </si>
  <si>
    <t>benötigte AKh gesamter Betrieb</t>
  </si>
  <si>
    <t>AKh Bedarf Gesamt</t>
  </si>
  <si>
    <t>Geleistete Akh Gesellschafter</t>
  </si>
  <si>
    <t>Rest</t>
  </si>
  <si>
    <t>Teilzeitangestellte</t>
  </si>
  <si>
    <t>Berufsgenossenschaft</t>
  </si>
  <si>
    <t>Haftpflichtversicherung</t>
  </si>
  <si>
    <t>Kredit</t>
  </si>
  <si>
    <t>keine</t>
  </si>
  <si>
    <t>Pacht Land</t>
  </si>
  <si>
    <t>Hofstelle</t>
  </si>
  <si>
    <t>Netzwerk Solidarische Landwirtschaft</t>
  </si>
  <si>
    <t xml:space="preserve">Steuerberater </t>
  </si>
  <si>
    <t>Beratungskosten</t>
  </si>
  <si>
    <t>Fortbildungen</t>
  </si>
  <si>
    <t>Saatgut</t>
  </si>
  <si>
    <t>Erde</t>
  </si>
  <si>
    <t>Dünger</t>
  </si>
  <si>
    <t>Benzin</t>
  </si>
  <si>
    <t>Diese Datei wurde erstellt von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</si>
</sst>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07]General"/>
    <numFmt numFmtId="165" formatCode="#,##0.00&quot; &quot;[$€-407];&quot;-&quot;#,##0.00&quot; &quot;[$€-407]"/>
    <numFmt numFmtId="166" formatCode="0.0000"/>
    <numFmt numFmtId="167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44546A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10"/>
      <color theme="1"/>
      <name val="Avenir Book"/>
      <family val="2"/>
    </font>
    <font>
      <u/>
      <sz val="11"/>
      <color theme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DC3E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8" fillId="0" borderId="2" applyProtection="0"/>
    <xf numFmtId="164" fontId="9" fillId="0" borderId="0" applyBorder="0" applyProtection="0"/>
    <xf numFmtId="0" fontId="17" fillId="0" borderId="0" applyNumberFormat="0" applyFill="0" applyBorder="0" applyAlignment="0" applyProtection="0"/>
  </cellStyleXfs>
  <cellXfs count="105">
    <xf numFmtId="0" fontId="0" fillId="0" borderId="0" xfId="0"/>
    <xf numFmtId="0" fontId="3" fillId="2" borderId="0" xfId="0" applyFont="1" applyFill="1"/>
    <xf numFmtId="0" fontId="4" fillId="2" borderId="0" xfId="0" applyFont="1" applyFill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right"/>
    </xf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2" fillId="0" borderId="0" xfId="0" applyFont="1" applyAlignment="1">
      <alignment horizontal="right"/>
    </xf>
    <xf numFmtId="44" fontId="9" fillId="0" borderId="0" xfId="1" applyFont="1" applyFill="1" applyBorder="1" applyAlignment="1">
      <alignment horizontal="left" indent="3"/>
    </xf>
    <xf numFmtId="44" fontId="0" fillId="0" borderId="0" xfId="1" applyFont="1" applyFill="1"/>
    <xf numFmtId="0" fontId="6" fillId="2" borderId="1" xfId="0" applyFont="1" applyFill="1" applyBorder="1"/>
    <xf numFmtId="0" fontId="0" fillId="0" borderId="1" xfId="0" applyBorder="1"/>
    <xf numFmtId="44" fontId="7" fillId="0" borderId="1" xfId="0" applyNumberFormat="1" applyFont="1" applyBorder="1"/>
    <xf numFmtId="0" fontId="0" fillId="3" borderId="0" xfId="0" applyFill="1"/>
    <xf numFmtId="0" fontId="0" fillId="0" borderId="0" xfId="4" applyNumberFormat="1" applyFont="1" applyFill="1" applyBorder="1"/>
    <xf numFmtId="0" fontId="2" fillId="2" borderId="1" xfId="0" applyFont="1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/>
    <xf numFmtId="44" fontId="0" fillId="0" borderId="1" xfId="0" applyNumberFormat="1" applyBorder="1"/>
    <xf numFmtId="44" fontId="0" fillId="3" borderId="1" xfId="1" applyFont="1" applyFill="1" applyBorder="1"/>
    <xf numFmtId="0" fontId="0" fillId="3" borderId="1" xfId="0" applyFill="1" applyBorder="1" applyAlignment="1">
      <alignment horizontal="left" wrapText="1"/>
    </xf>
    <xf numFmtId="0" fontId="9" fillId="3" borderId="1" xfId="6" applyNumberFormat="1" applyFill="1" applyBorder="1" applyAlignment="1">
      <alignment horizontal="left" wrapText="1"/>
    </xf>
    <xf numFmtId="0" fontId="0" fillId="3" borderId="1" xfId="0" applyFill="1" applyBorder="1" applyAlignment="1">
      <alignment horizontal="right"/>
    </xf>
    <xf numFmtId="0" fontId="12" fillId="2" borderId="0" xfId="0" applyFont="1" applyFill="1"/>
    <xf numFmtId="0" fontId="2" fillId="2" borderId="1" xfId="0" applyFont="1" applyFill="1" applyBorder="1" applyAlignment="1">
      <alignment horizontal="right"/>
    </xf>
    <xf numFmtId="44" fontId="2" fillId="2" borderId="1" xfId="0" applyNumberFormat="1" applyFont="1" applyFill="1" applyBorder="1"/>
    <xf numFmtId="44" fontId="2" fillId="2" borderId="1" xfId="1" applyFont="1" applyFill="1" applyBorder="1"/>
    <xf numFmtId="44" fontId="0" fillId="0" borderId="1" xfId="1" applyFont="1" applyFill="1" applyBorder="1"/>
    <xf numFmtId="0" fontId="14" fillId="0" borderId="0" xfId="4" applyNumberFormat="1" applyFont="1" applyFill="1" applyBorder="1"/>
    <xf numFmtId="0" fontId="13" fillId="0" borderId="0" xfId="0" applyFont="1"/>
    <xf numFmtId="0" fontId="14" fillId="0" borderId="0" xfId="0" applyFont="1" applyAlignment="1">
      <alignment wrapText="1"/>
    </xf>
    <xf numFmtId="44" fontId="14" fillId="0" borderId="0" xfId="3" applyFont="1" applyFill="1" applyBorder="1"/>
    <xf numFmtId="0" fontId="14" fillId="0" borderId="0" xfId="0" applyFont="1" applyAlignment="1">
      <alignment horizontal="left" wrapText="1"/>
    </xf>
    <xf numFmtId="0" fontId="15" fillId="0" borderId="0" xfId="6" applyNumberFormat="1" applyFont="1" applyBorder="1" applyAlignment="1">
      <alignment horizontal="left" wrapText="1"/>
    </xf>
    <xf numFmtId="165" fontId="15" fillId="0" borderId="0" xfId="1" applyNumberFormat="1" applyFont="1" applyFill="1" applyBorder="1" applyAlignment="1"/>
    <xf numFmtId="44" fontId="14" fillId="0" borderId="0" xfId="0" applyNumberFormat="1" applyFont="1"/>
    <xf numFmtId="44" fontId="15" fillId="0" borderId="0" xfId="1" applyFont="1" applyFill="1" applyBorder="1" applyAlignment="1">
      <alignment horizontal="left" indent="3"/>
    </xf>
    <xf numFmtId="44" fontId="14" fillId="0" borderId="0" xfId="1" applyFont="1" applyFill="1" applyBorder="1"/>
    <xf numFmtId="0" fontId="14" fillId="0" borderId="0" xfId="4" applyNumberFormat="1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44" fontId="13" fillId="0" borderId="0" xfId="0" applyNumberFormat="1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17" fillId="0" borderId="0" xfId="7"/>
    <xf numFmtId="1" fontId="0" fillId="0" borderId="1" xfId="0" applyNumberFormat="1" applyBorder="1"/>
    <xf numFmtId="1" fontId="2" fillId="2" borderId="1" xfId="0" applyNumberFormat="1" applyFont="1" applyFill="1" applyBorder="1"/>
    <xf numFmtId="0" fontId="0" fillId="0" borderId="0" xfId="4" applyNumberFormat="1" applyFont="1" applyFill="1" applyBorder="1" applyAlignment="1">
      <alignment horizontal="right"/>
    </xf>
    <xf numFmtId="44" fontId="0" fillId="0" borderId="0" xfId="1" applyFont="1" applyFill="1" applyBorder="1"/>
    <xf numFmtId="0" fontId="2" fillId="2" borderId="1" xfId="0" applyFont="1" applyFill="1" applyBorder="1" applyAlignment="1">
      <alignment horizontal="left"/>
    </xf>
    <xf numFmtId="44" fontId="2" fillId="0" borderId="0" xfId="1" applyFont="1" applyFill="1" applyBorder="1"/>
    <xf numFmtId="44" fontId="2" fillId="0" borderId="0" xfId="0" applyNumberFormat="1" applyFont="1"/>
    <xf numFmtId="0" fontId="0" fillId="0" borderId="0" xfId="0" applyAlignment="1">
      <alignment horizontal="left"/>
    </xf>
    <xf numFmtId="44" fontId="1" fillId="0" borderId="0" xfId="1" applyFont="1" applyFill="1" applyBorder="1"/>
    <xf numFmtId="1" fontId="0" fillId="0" borderId="0" xfId="0" applyNumberFormat="1"/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0" fillId="3" borderId="1" xfId="0" applyFill="1" applyBorder="1" applyAlignment="1">
      <alignment horizontal="left"/>
    </xf>
    <xf numFmtId="44" fontId="7" fillId="0" borderId="1" xfId="1" applyFont="1" applyFill="1" applyBorder="1"/>
    <xf numFmtId="0" fontId="3" fillId="2" borderId="1" xfId="0" applyFont="1" applyFill="1" applyBorder="1" applyAlignment="1">
      <alignment horizontal="right"/>
    </xf>
    <xf numFmtId="44" fontId="3" fillId="2" borderId="1" xfId="0" applyNumberFormat="1" applyFont="1" applyFill="1" applyBorder="1"/>
    <xf numFmtId="0" fontId="3" fillId="0" borderId="1" xfId="0" applyFont="1" applyBorder="1"/>
    <xf numFmtId="0" fontId="10" fillId="0" borderId="0" xfId="0" applyFont="1"/>
    <xf numFmtId="0" fontId="16" fillId="0" borderId="0" xfId="0" applyFont="1" applyAlignment="1">
      <alignment horizontal="justify" vertical="center"/>
    </xf>
    <xf numFmtId="2" fontId="0" fillId="0" borderId="0" xfId="0" applyNumberFormat="1"/>
    <xf numFmtId="0" fontId="2" fillId="2" borderId="3" xfId="0" applyFont="1" applyFill="1" applyBorder="1"/>
    <xf numFmtId="0" fontId="2" fillId="0" borderId="0" xfId="4" applyNumberFormat="1" applyFont="1" applyFill="1" applyBorder="1" applyAlignment="1">
      <alignment horizontal="right"/>
    </xf>
    <xf numFmtId="0" fontId="2" fillId="0" borderId="0" xfId="4" applyNumberFormat="1" applyFont="1" applyFill="1" applyBorder="1"/>
    <xf numFmtId="0" fontId="0" fillId="0" borderId="0" xfId="1" applyNumberFormat="1" applyFont="1" applyFill="1" applyBorder="1"/>
    <xf numFmtId="0" fontId="4" fillId="0" borderId="0" xfId="0" applyFont="1"/>
    <xf numFmtId="1" fontId="2" fillId="0" borderId="0" xfId="0" applyNumberFormat="1" applyFont="1"/>
    <xf numFmtId="0" fontId="0" fillId="3" borderId="3" xfId="0" applyFill="1" applyBorder="1"/>
    <xf numFmtId="0" fontId="2" fillId="2" borderId="3" xfId="0" applyFont="1" applyFill="1" applyBorder="1" applyAlignment="1">
      <alignment horizontal="right"/>
    </xf>
    <xf numFmtId="0" fontId="16" fillId="3" borderId="0" xfId="0" applyFont="1" applyFill="1" applyAlignment="1">
      <alignment horizontal="justify" vertical="center"/>
    </xf>
    <xf numFmtId="0" fontId="16" fillId="3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12" fillId="0" borderId="0" xfId="0" applyFont="1"/>
    <xf numFmtId="44" fontId="0" fillId="3" borderId="1" xfId="3" applyFont="1" applyFill="1" applyBorder="1"/>
    <xf numFmtId="44" fontId="1" fillId="3" borderId="1" xfId="3" applyFont="1" applyFill="1" applyBorder="1"/>
    <xf numFmtId="165" fontId="9" fillId="3" borderId="1" xfId="1" applyNumberFormat="1" applyFont="1" applyFill="1" applyBorder="1" applyAlignment="1"/>
    <xf numFmtId="44" fontId="0" fillId="3" borderId="1" xfId="0" applyNumberFormat="1" applyFill="1" applyBorder="1"/>
    <xf numFmtId="44" fontId="0" fillId="0" borderId="0" xfId="3" applyFont="1" applyFill="1" applyBorder="1"/>
    <xf numFmtId="44" fontId="1" fillId="0" borderId="0" xfId="3" applyFont="1" applyFill="1" applyBorder="1"/>
    <xf numFmtId="0" fontId="9" fillId="0" borderId="0" xfId="6" applyNumberFormat="1" applyBorder="1" applyAlignment="1">
      <alignment horizontal="left" wrapText="1"/>
    </xf>
    <xf numFmtId="0" fontId="0" fillId="0" borderId="0" xfId="0" applyAlignment="1">
      <alignment horizontal="left" wrapText="1"/>
    </xf>
    <xf numFmtId="44" fontId="21" fillId="0" borderId="0" xfId="1" applyFont="1" applyFill="1" applyBorder="1" applyAlignment="1">
      <alignment horizontal="left" indent="3"/>
    </xf>
    <xf numFmtId="44" fontId="2" fillId="2" borderId="1" xfId="0" applyNumberFormat="1" applyFont="1" applyFill="1" applyBorder="1" applyAlignment="1">
      <alignment horizontal="left"/>
    </xf>
    <xf numFmtId="166" fontId="0" fillId="3" borderId="1" xfId="0" applyNumberFormat="1" applyFill="1" applyBorder="1"/>
    <xf numFmtId="167" fontId="2" fillId="0" borderId="0" xfId="0" applyNumberFormat="1" applyFont="1"/>
    <xf numFmtId="44" fontId="1" fillId="3" borderId="1" xfId="1" applyFont="1" applyFill="1" applyBorder="1"/>
    <xf numFmtId="44" fontId="2" fillId="3" borderId="1" xfId="0" applyNumberFormat="1" applyFont="1" applyFill="1" applyBorder="1"/>
    <xf numFmtId="44" fontId="10" fillId="3" borderId="1" xfId="1" applyFont="1" applyFill="1" applyBorder="1"/>
    <xf numFmtId="0" fontId="2" fillId="2" borderId="1" xfId="0" applyFont="1" applyFill="1" applyBorder="1" applyAlignment="1">
      <alignment vertical="center"/>
    </xf>
    <xf numFmtId="44" fontId="7" fillId="3" borderId="1" xfId="1" applyFont="1" applyFill="1" applyBorder="1"/>
    <xf numFmtId="44" fontId="0" fillId="0" borderId="1" xfId="1" applyFont="1" applyBorder="1"/>
    <xf numFmtId="44" fontId="1" fillId="0" borderId="1" xfId="1" applyFont="1" applyFill="1" applyBorder="1"/>
    <xf numFmtId="0" fontId="1" fillId="3" borderId="1" xfId="1" applyNumberFormat="1" applyFont="1" applyFill="1" applyBorder="1"/>
    <xf numFmtId="0" fontId="20" fillId="3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</cellXfs>
  <cellStyles count="8">
    <cellStyle name="Excel Built-in Heading 3" xfId="5" xr:uid="{A5989794-6D7E-469C-9FD7-5F1248479A12}"/>
    <cellStyle name="Excel Built-in Normal" xfId="6" xr:uid="{BC06F51E-2AF0-4730-955D-58B1F9F00C4C}"/>
    <cellStyle name="Komma" xfId="4" builtinId="3"/>
    <cellStyle name="Komma 2" xfId="2" xr:uid="{39F2AF1E-7F14-4F19-BE6B-138F137D9739}"/>
    <cellStyle name="Link" xfId="7" builtinId="8"/>
    <cellStyle name="Standard" xfId="0" builtinId="0"/>
    <cellStyle name="Währung" xfId="1" builtinId="4"/>
    <cellStyle name="Währung 2" xfId="3" xr:uid="{29034B81-31B4-433C-98D7-6460A4CF7B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</xdr:col>
      <xdr:colOff>38100</xdr:colOff>
      <xdr:row>35</xdr:row>
      <xdr:rowOff>169115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A6CFA24-4492-11D3-3953-52F896930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91275"/>
          <a:ext cx="1362075" cy="550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5D1-D00F-4CDF-95F8-9273C3B42E6C}">
  <dimension ref="A1:F33"/>
  <sheetViews>
    <sheetView tabSelected="1" workbookViewId="0">
      <selection activeCell="B36" sqref="B36"/>
    </sheetView>
  </sheetViews>
  <sheetFormatPr baseColWidth="10" defaultRowHeight="15"/>
  <cols>
    <col min="1" max="1" width="19.85546875" bestFit="1" customWidth="1"/>
    <col min="2" max="2" width="27.85546875" bestFit="1" customWidth="1"/>
    <col min="3" max="3" width="7.28515625" bestFit="1" customWidth="1"/>
    <col min="5" max="5" width="34" bestFit="1" customWidth="1"/>
  </cols>
  <sheetData>
    <row r="1" spans="1:6" ht="23.25">
      <c r="A1" s="1" t="s">
        <v>0</v>
      </c>
    </row>
    <row r="2" spans="1:6">
      <c r="F2" s="66"/>
    </row>
    <row r="3" spans="1:6">
      <c r="A3" s="97" t="s">
        <v>1</v>
      </c>
      <c r="B3" s="19" t="s">
        <v>118</v>
      </c>
      <c r="E3" s="6" t="s">
        <v>39</v>
      </c>
    </row>
    <row r="4" spans="1:6">
      <c r="E4" s="16"/>
    </row>
    <row r="5" spans="1:6">
      <c r="A5" s="18" t="s">
        <v>2</v>
      </c>
      <c r="B5" s="20" t="s">
        <v>114</v>
      </c>
      <c r="E5" s="16"/>
    </row>
    <row r="6" spans="1:6">
      <c r="E6" s="16"/>
    </row>
    <row r="7" spans="1:6">
      <c r="A7" s="18" t="s">
        <v>25</v>
      </c>
      <c r="B7" s="20" t="s">
        <v>119</v>
      </c>
      <c r="E7" s="16"/>
    </row>
    <row r="8" spans="1:6">
      <c r="E8" s="16"/>
    </row>
    <row r="9" spans="1:6">
      <c r="A9" s="18" t="s">
        <v>4</v>
      </c>
      <c r="B9" s="45"/>
      <c r="C9" s="18" t="s">
        <v>7</v>
      </c>
      <c r="E9" s="16"/>
    </row>
    <row r="10" spans="1:6">
      <c r="A10" s="20" t="s">
        <v>3</v>
      </c>
      <c r="B10" s="20">
        <v>0</v>
      </c>
      <c r="C10" s="14" t="s">
        <v>26</v>
      </c>
      <c r="E10" s="16"/>
    </row>
    <row r="11" spans="1:6">
      <c r="A11" s="20" t="s">
        <v>52</v>
      </c>
      <c r="B11" s="20">
        <v>0</v>
      </c>
      <c r="C11" s="14" t="s">
        <v>26</v>
      </c>
      <c r="E11" s="16"/>
    </row>
    <row r="12" spans="1:6">
      <c r="A12" s="20" t="s">
        <v>5</v>
      </c>
      <c r="B12" s="20">
        <v>0</v>
      </c>
      <c r="C12" s="14" t="s">
        <v>26</v>
      </c>
      <c r="E12" s="16"/>
    </row>
    <row r="13" spans="1:6">
      <c r="A13" s="20" t="s">
        <v>51</v>
      </c>
      <c r="B13" s="20">
        <v>0.47</v>
      </c>
      <c r="C13" s="14" t="s">
        <v>26</v>
      </c>
      <c r="E13" s="16"/>
    </row>
    <row r="14" spans="1:6">
      <c r="A14" s="20" t="s">
        <v>6</v>
      </c>
      <c r="B14" s="20">
        <v>0.03</v>
      </c>
      <c r="C14" s="14" t="s">
        <v>26</v>
      </c>
      <c r="E14" s="77"/>
    </row>
    <row r="15" spans="1:6">
      <c r="A15" s="20" t="s">
        <v>50</v>
      </c>
      <c r="B15" s="20">
        <v>0</v>
      </c>
      <c r="C15" s="14" t="s">
        <v>26</v>
      </c>
      <c r="E15" s="16"/>
    </row>
    <row r="16" spans="1:6">
      <c r="A16" s="18" t="s">
        <v>32</v>
      </c>
      <c r="B16" s="18">
        <f>SUM(B10:B15)</f>
        <v>0.5</v>
      </c>
      <c r="C16" s="14"/>
      <c r="E16" s="16"/>
    </row>
    <row r="17" spans="1:5">
      <c r="E17" s="16"/>
    </row>
    <row r="18" spans="1:5">
      <c r="A18" s="18" t="s">
        <v>117</v>
      </c>
      <c r="B18" s="20" t="s">
        <v>115</v>
      </c>
      <c r="E18" s="16"/>
    </row>
    <row r="19" spans="1:5">
      <c r="E19" s="16"/>
    </row>
    <row r="20" spans="1:5">
      <c r="A20" s="18" t="s">
        <v>36</v>
      </c>
      <c r="B20" s="20" t="s">
        <v>116</v>
      </c>
      <c r="E20" s="78"/>
    </row>
    <row r="21" spans="1:5">
      <c r="E21" s="16"/>
    </row>
    <row r="22" spans="1:5">
      <c r="A22" s="18" t="s">
        <v>37</v>
      </c>
      <c r="B22" s="19" t="s">
        <v>51</v>
      </c>
    </row>
    <row r="23" spans="1:5">
      <c r="E23" s="67"/>
    </row>
    <row r="24" spans="1:5">
      <c r="A24" s="18" t="s">
        <v>38</v>
      </c>
      <c r="B24" s="20" t="s">
        <v>120</v>
      </c>
    </row>
    <row r="28" spans="1:5">
      <c r="E28" s="46"/>
    </row>
    <row r="30" spans="1:5">
      <c r="E30" s="44"/>
    </row>
    <row r="31" spans="1:5">
      <c r="E31" s="44"/>
    </row>
    <row r="33" spans="1:1">
      <c r="A33" t="s">
        <v>148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CCFF3-F87E-4598-86B7-B128A5EB825B}">
  <dimension ref="A1:G37"/>
  <sheetViews>
    <sheetView zoomScaleNormal="100" workbookViewId="0">
      <selection activeCell="B8" sqref="B8"/>
    </sheetView>
  </sheetViews>
  <sheetFormatPr baseColWidth="10" defaultRowHeight="15"/>
  <cols>
    <col min="1" max="1" width="32.140625" bestFit="1" customWidth="1"/>
    <col min="2" max="2" width="32.140625" customWidth="1"/>
    <col min="3" max="3" width="12" bestFit="1" customWidth="1"/>
    <col min="4" max="4" width="18.85546875" customWidth="1"/>
    <col min="5" max="5" width="19.85546875" bestFit="1" customWidth="1"/>
    <col min="6" max="6" width="13" bestFit="1" customWidth="1"/>
  </cols>
  <sheetData>
    <row r="1" spans="1:7" ht="31.5">
      <c r="A1" s="13" t="s">
        <v>17</v>
      </c>
      <c r="B1" s="13"/>
      <c r="D1" s="102" t="s">
        <v>67</v>
      </c>
      <c r="E1" s="102"/>
      <c r="F1" s="102"/>
      <c r="G1" s="102"/>
    </row>
    <row r="2" spans="1:7" ht="23.25">
      <c r="A2" s="79" t="s">
        <v>20</v>
      </c>
      <c r="B2" s="15">
        <f>B14</f>
        <v>120000</v>
      </c>
    </row>
    <row r="3" spans="1:7" ht="23.25">
      <c r="A3" s="79" t="s">
        <v>18</v>
      </c>
      <c r="B3" s="15">
        <f>B27</f>
        <v>34894.366666666669</v>
      </c>
      <c r="F3" s="4"/>
    </row>
    <row r="4" spans="1:7" ht="23.25">
      <c r="A4" s="79" t="s">
        <v>14</v>
      </c>
      <c r="B4" s="15">
        <f>B34</f>
        <v>1500</v>
      </c>
    </row>
    <row r="5" spans="1:7" ht="23.25">
      <c r="A5" s="63" t="s">
        <v>40</v>
      </c>
      <c r="B5" s="15">
        <f t="shared" ref="B5" si="0">B2-B3-B4</f>
        <v>83605.633333333331</v>
      </c>
    </row>
    <row r="6" spans="1:7" ht="23.25">
      <c r="A6" s="80" t="s">
        <v>49</v>
      </c>
      <c r="B6" s="62">
        <f>Recherche!C16</f>
        <v>5227.2</v>
      </c>
    </row>
    <row r="7" spans="1:7" ht="23.25">
      <c r="A7" s="80" t="s">
        <v>121</v>
      </c>
      <c r="B7" s="98">
        <v>78000</v>
      </c>
    </row>
    <row r="8" spans="1:7" ht="23.25">
      <c r="A8" s="63" t="s">
        <v>66</v>
      </c>
      <c r="B8" s="64">
        <f>B5-B6-B7</f>
        <v>378.4333333333343</v>
      </c>
    </row>
    <row r="9" spans="1:7" ht="6" customHeight="1">
      <c r="A9" s="65"/>
      <c r="B9" s="65"/>
    </row>
    <row r="10" spans="1:7">
      <c r="A10" s="18" t="s">
        <v>21</v>
      </c>
      <c r="B10" s="18"/>
      <c r="E10" s="9"/>
    </row>
    <row r="11" spans="1:7">
      <c r="A11" s="59" t="s">
        <v>28</v>
      </c>
      <c r="B11" s="21">
        <f>Einnahmen!C12</f>
        <v>0</v>
      </c>
      <c r="C11" s="50"/>
      <c r="E11" s="9"/>
      <c r="F11" s="53"/>
    </row>
    <row r="12" spans="1:7">
      <c r="A12" s="59" t="s">
        <v>27</v>
      </c>
      <c r="B12" s="21">
        <f>Einnahmen!C17</f>
        <v>120000</v>
      </c>
      <c r="C12" s="50"/>
      <c r="F12" s="50"/>
    </row>
    <row r="13" spans="1:7" ht="16.5" customHeight="1">
      <c r="A13" s="59" t="s">
        <v>57</v>
      </c>
      <c r="B13" s="21">
        <f>Einnahmen!C29</f>
        <v>0</v>
      </c>
      <c r="C13" s="50"/>
      <c r="F13" s="50"/>
    </row>
    <row r="14" spans="1:7">
      <c r="A14" s="27" t="s">
        <v>32</v>
      </c>
      <c r="B14" s="28">
        <f t="shared" ref="B14" si="1">SUM(B11:B13)</f>
        <v>120000</v>
      </c>
      <c r="C14" s="52"/>
      <c r="E14" s="54"/>
      <c r="F14" s="55"/>
    </row>
    <row r="15" spans="1:7">
      <c r="A15" s="5"/>
      <c r="B15" s="5"/>
      <c r="C15" s="50"/>
      <c r="F15" s="50"/>
    </row>
    <row r="16" spans="1:7">
      <c r="A16" s="18" t="s">
        <v>18</v>
      </c>
      <c r="B16" s="18"/>
      <c r="C16" s="50"/>
      <c r="F16" s="50"/>
    </row>
    <row r="17" spans="1:5">
      <c r="A17" s="59" t="s">
        <v>99</v>
      </c>
      <c r="B17" s="21">
        <f>Gebrauchsgüter!E13</f>
        <v>2600</v>
      </c>
      <c r="C17" s="52"/>
    </row>
    <row r="18" spans="1:5">
      <c r="A18" s="59" t="s">
        <v>100</v>
      </c>
      <c r="B18" s="21">
        <f>Gebrauchsgüter!C18</f>
        <v>357</v>
      </c>
      <c r="C18" s="52"/>
    </row>
    <row r="19" spans="1:5">
      <c r="A19" s="59" t="s">
        <v>101</v>
      </c>
      <c r="B19" s="21">
        <f>Gebrauchsgüter!E30</f>
        <v>1516.6666666666665</v>
      </c>
      <c r="C19" s="52"/>
    </row>
    <row r="20" spans="1:5">
      <c r="A20" s="59" t="s">
        <v>102</v>
      </c>
      <c r="B20" s="21">
        <f>Gebrauchsgüter!C35</f>
        <v>502.5</v>
      </c>
      <c r="C20" s="52"/>
    </row>
    <row r="21" spans="1:5">
      <c r="A21" s="14" t="s">
        <v>12</v>
      </c>
      <c r="B21" s="21">
        <f>'Weitere Fixkosten'!C8</f>
        <v>700</v>
      </c>
      <c r="C21" s="52"/>
    </row>
    <row r="22" spans="1:5">
      <c r="A22" s="59" t="s">
        <v>35</v>
      </c>
      <c r="B22" s="21">
        <f>'Weitere Fixkosten'!C14</f>
        <v>1071.8</v>
      </c>
    </row>
    <row r="23" spans="1:5">
      <c r="A23" s="59" t="s">
        <v>64</v>
      </c>
      <c r="B23" s="21">
        <f>'Weitere Fixkosten'!C18</f>
        <v>0</v>
      </c>
    </row>
    <row r="24" spans="1:5">
      <c r="A24" s="59" t="s">
        <v>22</v>
      </c>
      <c r="B24" s="30">
        <f>'Weitere Fixkosten'!C26</f>
        <v>3900</v>
      </c>
    </row>
    <row r="25" spans="1:5">
      <c r="A25" s="59" t="s">
        <v>24</v>
      </c>
      <c r="B25" s="21">
        <f>'Weitere Fixkosten'!C46</f>
        <v>2500</v>
      </c>
    </row>
    <row r="26" spans="1:5">
      <c r="A26" s="59" t="s">
        <v>16</v>
      </c>
      <c r="B26" s="21">
        <f>Lohnkosten!H7</f>
        <v>21746.400000000001</v>
      </c>
    </row>
    <row r="27" spans="1:5">
      <c r="A27" s="27" t="s">
        <v>32</v>
      </c>
      <c r="B27" s="28">
        <f t="shared" ref="B27" si="2">SUM(B17:B26)</f>
        <v>34894.366666666669</v>
      </c>
    </row>
    <row r="28" spans="1:5">
      <c r="A28" s="10"/>
      <c r="B28" s="10"/>
    </row>
    <row r="29" spans="1:5">
      <c r="A29" s="51" t="s">
        <v>14</v>
      </c>
      <c r="B29" s="18"/>
      <c r="C29" s="50"/>
      <c r="E29" s="4"/>
    </row>
    <row r="30" spans="1:5">
      <c r="A30" s="59" t="s">
        <v>65</v>
      </c>
      <c r="B30" s="21">
        <f>'Variable Kosten'!B12</f>
        <v>1400</v>
      </c>
    </row>
    <row r="31" spans="1:5">
      <c r="A31" s="59" t="str">
        <f>'Variable Kosten'!A14</f>
        <v>Aufwand Tierhaltung</v>
      </c>
      <c r="B31" s="21">
        <f>'Variable Kosten'!B22</f>
        <v>0</v>
      </c>
    </row>
    <row r="32" spans="1:5">
      <c r="A32" s="14" t="str">
        <f>'Variable Kosten'!A24</f>
        <v>Dienstleistungen</v>
      </c>
      <c r="B32" s="21">
        <f>'Variable Kosten'!B29</f>
        <v>0</v>
      </c>
      <c r="C32" s="50"/>
    </row>
    <row r="33" spans="1:3">
      <c r="A33" s="14" t="str">
        <f>'Variable Kosten'!A31</f>
        <v>Treib- und Schmierstoffe</v>
      </c>
      <c r="B33" s="21">
        <f>'Variable Kosten'!B35</f>
        <v>100</v>
      </c>
      <c r="C33" s="50"/>
    </row>
    <row r="34" spans="1:3">
      <c r="A34" s="27" t="s">
        <v>32</v>
      </c>
      <c r="B34" s="28">
        <f>SUM(B30:B33)</f>
        <v>1500</v>
      </c>
      <c r="C34" s="50"/>
    </row>
    <row r="35" spans="1:3">
      <c r="A35" s="9"/>
      <c r="B35" s="9"/>
      <c r="C35" s="50"/>
    </row>
    <row r="36" spans="1:3">
      <c r="A36" s="10"/>
      <c r="B36" s="10"/>
      <c r="C36" s="50"/>
    </row>
    <row r="37" spans="1:3">
      <c r="A37" s="10"/>
      <c r="B37" s="10"/>
      <c r="C37" s="50"/>
    </row>
  </sheetData>
  <mergeCells count="1">
    <mergeCell ref="D1:G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E84A0-AA01-44BC-91BD-2D5DCCB2AD6B}">
  <dimension ref="B1:N64"/>
  <sheetViews>
    <sheetView topLeftCell="A12" zoomScale="130" zoomScaleNormal="130" workbookViewId="0">
      <selection activeCell="F60" sqref="F60"/>
    </sheetView>
  </sheetViews>
  <sheetFormatPr baseColWidth="10" defaultRowHeight="15"/>
  <cols>
    <col min="1" max="1" width="5" bestFit="1" customWidth="1"/>
    <col min="2" max="2" width="33.7109375" bestFit="1" customWidth="1"/>
    <col min="3" max="3" width="14.5703125" bestFit="1" customWidth="1"/>
    <col min="4" max="4" width="13" bestFit="1" customWidth="1"/>
  </cols>
  <sheetData>
    <row r="1" spans="2:14" ht="28.5">
      <c r="B1" s="7" t="s">
        <v>21</v>
      </c>
      <c r="D1" s="102" t="s">
        <v>67</v>
      </c>
      <c r="E1" s="102"/>
      <c r="F1" s="102"/>
      <c r="G1" s="102"/>
    </row>
    <row r="2" spans="2:14">
      <c r="B2" s="9"/>
      <c r="D2" s="9"/>
      <c r="E2" s="9"/>
      <c r="K2" s="50"/>
    </row>
    <row r="3" spans="2:14">
      <c r="B3" s="18" t="s">
        <v>60</v>
      </c>
      <c r="C3" s="18"/>
    </row>
    <row r="4" spans="2:14">
      <c r="B4" s="20" t="s">
        <v>41</v>
      </c>
      <c r="C4" s="22"/>
    </row>
    <row r="5" spans="2:14">
      <c r="B5" s="20" t="s">
        <v>42</v>
      </c>
      <c r="C5" s="22"/>
    </row>
    <row r="6" spans="2:14">
      <c r="B6" s="20" t="s">
        <v>97</v>
      </c>
      <c r="C6" s="22"/>
    </row>
    <row r="7" spans="2:14">
      <c r="B7" s="20" t="s">
        <v>43</v>
      </c>
      <c r="C7" s="22"/>
    </row>
    <row r="8" spans="2:14">
      <c r="B8" s="20" t="s">
        <v>44</v>
      </c>
      <c r="C8" s="22"/>
    </row>
    <row r="9" spans="2:14">
      <c r="B9" s="20" t="s">
        <v>45</v>
      </c>
      <c r="C9" s="22"/>
    </row>
    <row r="10" spans="2:14">
      <c r="B10" s="20" t="s">
        <v>62</v>
      </c>
      <c r="C10" s="22"/>
    </row>
    <row r="11" spans="2:14">
      <c r="B11" s="20" t="s">
        <v>46</v>
      </c>
      <c r="C11" s="22"/>
    </row>
    <row r="12" spans="2:14">
      <c r="B12" s="27" t="s">
        <v>32</v>
      </c>
      <c r="C12" s="29">
        <f>SUM(C4:C11)</f>
        <v>0</v>
      </c>
      <c r="D12" s="50"/>
    </row>
    <row r="13" spans="2:14">
      <c r="C13" s="3"/>
      <c r="D13" s="12"/>
      <c r="J13" s="56"/>
    </row>
    <row r="14" spans="2:14">
      <c r="B14" s="18" t="s">
        <v>27</v>
      </c>
      <c r="C14" s="18"/>
      <c r="D14" s="12"/>
      <c r="J14" s="56"/>
      <c r="K14" s="56"/>
      <c r="L14" s="56"/>
      <c r="M14" s="56"/>
      <c r="N14" s="56"/>
    </row>
    <row r="15" spans="2:14">
      <c r="B15" s="20" t="s">
        <v>63</v>
      </c>
      <c r="C15" s="101">
        <v>100</v>
      </c>
      <c r="J15" s="9"/>
    </row>
    <row r="16" spans="2:14">
      <c r="B16" s="20" t="s">
        <v>98</v>
      </c>
      <c r="C16" s="94">
        <v>100</v>
      </c>
      <c r="D16" s="9"/>
      <c r="E16" s="9"/>
      <c r="F16" s="9"/>
      <c r="G16" s="9"/>
      <c r="H16" s="9"/>
      <c r="J16" s="9"/>
      <c r="K16" s="9"/>
      <c r="L16" s="9"/>
      <c r="M16" s="9"/>
      <c r="N16" s="9"/>
    </row>
    <row r="17" spans="2:14">
      <c r="B17" s="57" t="s">
        <v>32</v>
      </c>
      <c r="C17" s="29">
        <f>C15*C16*12</f>
        <v>120000</v>
      </c>
      <c r="D17" s="68"/>
      <c r="E17" s="68"/>
      <c r="F17" s="68"/>
      <c r="G17" s="68"/>
      <c r="H17" s="68"/>
      <c r="J17" s="68"/>
      <c r="K17" s="68"/>
      <c r="L17" s="68"/>
      <c r="M17" s="68"/>
      <c r="N17" s="68"/>
    </row>
    <row r="19" spans="2:14">
      <c r="B19" s="18" t="s">
        <v>57</v>
      </c>
      <c r="C19" s="18"/>
    </row>
    <row r="20" spans="2:14">
      <c r="B20" s="20"/>
      <c r="C20" s="22"/>
      <c r="D20" s="68"/>
      <c r="E20" s="68"/>
      <c r="F20" s="68"/>
      <c r="G20" s="68"/>
      <c r="H20" s="68"/>
      <c r="J20" s="68"/>
      <c r="K20" s="68"/>
      <c r="L20" s="68"/>
    </row>
    <row r="21" spans="2:14">
      <c r="B21" s="20"/>
      <c r="C21" s="85"/>
      <c r="D21" s="68"/>
      <c r="E21" s="68"/>
      <c r="F21" s="68"/>
      <c r="G21" s="68"/>
      <c r="H21" s="68"/>
      <c r="J21" s="68"/>
      <c r="K21" s="68"/>
      <c r="L21" s="68"/>
      <c r="M21" s="68"/>
      <c r="N21" s="68"/>
    </row>
    <row r="22" spans="2:14">
      <c r="B22" s="20"/>
      <c r="C22" s="85"/>
      <c r="D22" s="68"/>
      <c r="E22" s="68"/>
      <c r="F22" s="68"/>
      <c r="G22" s="68"/>
      <c r="H22" s="68"/>
      <c r="J22" s="68"/>
    </row>
    <row r="23" spans="2:14">
      <c r="B23" s="20"/>
      <c r="C23" s="95"/>
      <c r="D23" s="68"/>
      <c r="E23" s="68"/>
      <c r="F23" s="68"/>
      <c r="G23" s="68"/>
      <c r="H23" s="68"/>
      <c r="J23" s="68"/>
      <c r="K23" s="68"/>
      <c r="L23" s="68"/>
      <c r="M23" s="68"/>
      <c r="N23" s="68"/>
    </row>
    <row r="24" spans="2:14">
      <c r="B24" s="20"/>
      <c r="C24" s="95"/>
      <c r="D24" s="68"/>
      <c r="E24" s="68"/>
      <c r="F24" s="68"/>
      <c r="G24" s="68"/>
      <c r="H24" s="68"/>
      <c r="J24" s="68"/>
      <c r="K24" s="68"/>
      <c r="L24" s="68"/>
      <c r="M24" s="68"/>
      <c r="N24" s="68"/>
    </row>
    <row r="25" spans="2:14">
      <c r="B25" s="20"/>
      <c r="C25" s="22"/>
      <c r="D25" s="68"/>
      <c r="E25" s="68"/>
      <c r="F25" s="68"/>
      <c r="G25" s="68"/>
      <c r="H25" s="68"/>
      <c r="J25" s="68"/>
    </row>
    <row r="26" spans="2:14">
      <c r="B26" s="20"/>
      <c r="C26" s="22"/>
      <c r="D26" s="68"/>
      <c r="E26" s="68"/>
      <c r="F26" s="68"/>
      <c r="G26" s="68"/>
      <c r="H26" s="68"/>
      <c r="J26" s="68"/>
      <c r="K26" s="68"/>
      <c r="L26" s="68"/>
      <c r="M26" s="68"/>
      <c r="N26" s="68"/>
    </row>
    <row r="27" spans="2:14">
      <c r="B27" s="20"/>
      <c r="C27" s="22"/>
      <c r="D27" s="68"/>
      <c r="E27" s="68"/>
      <c r="F27" s="68"/>
      <c r="G27" s="68"/>
      <c r="H27" s="68"/>
      <c r="J27" s="68"/>
      <c r="K27" s="68"/>
      <c r="L27" s="68"/>
      <c r="M27" s="68"/>
      <c r="N27" s="68"/>
    </row>
    <row r="28" spans="2:14">
      <c r="B28" s="20"/>
      <c r="C28" s="22"/>
    </row>
    <row r="29" spans="2:14">
      <c r="B29" s="27" t="s">
        <v>32</v>
      </c>
      <c r="C29" s="29">
        <f>SUM(C20:C28)</f>
        <v>0</v>
      </c>
      <c r="D29" s="68"/>
      <c r="E29" s="68"/>
      <c r="F29" s="68"/>
      <c r="G29" s="68"/>
      <c r="H29" s="68"/>
      <c r="J29" s="68"/>
      <c r="K29" s="68"/>
      <c r="L29" s="68"/>
      <c r="M29" s="68"/>
      <c r="N29" s="68"/>
    </row>
    <row r="38" spans="2:2">
      <c r="B38" s="9"/>
    </row>
    <row r="41" spans="2:2">
      <c r="B41" s="9"/>
    </row>
    <row r="44" spans="2:2">
      <c r="B44" s="9"/>
    </row>
    <row r="60" spans="2:2">
      <c r="B60" s="103"/>
    </row>
    <row r="61" spans="2:2">
      <c r="B61" s="103"/>
    </row>
    <row r="62" spans="2:2">
      <c r="B62" s="103"/>
    </row>
    <row r="63" spans="2:2">
      <c r="B63" s="104"/>
    </row>
    <row r="64" spans="2:2">
      <c r="B64" s="103"/>
    </row>
  </sheetData>
  <mergeCells count="1">
    <mergeCell ref="D1:G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A2429-3472-4431-B3B0-C07DBEA7F7F8}">
  <dimension ref="B1:K140"/>
  <sheetViews>
    <sheetView topLeftCell="A21" zoomScale="115" zoomScaleNormal="115" workbookViewId="0">
      <selection activeCell="H27" sqref="H27"/>
    </sheetView>
  </sheetViews>
  <sheetFormatPr baseColWidth="10" defaultRowHeight="15"/>
  <cols>
    <col min="2" max="2" width="39.28515625" bestFit="1" customWidth="1"/>
    <col min="3" max="3" width="17.140625" bestFit="1" customWidth="1"/>
    <col min="4" max="4" width="19.140625" bestFit="1" customWidth="1"/>
    <col min="5" max="5" width="18" bestFit="1" customWidth="1"/>
    <col min="6" max="6" width="13" bestFit="1" customWidth="1"/>
    <col min="7" max="7" width="16.42578125" bestFit="1" customWidth="1"/>
    <col min="8" max="8" width="13" bestFit="1" customWidth="1"/>
    <col min="9" max="9" width="37.42578125" bestFit="1" customWidth="1"/>
    <col min="10" max="10" width="17.140625" bestFit="1" customWidth="1"/>
    <col min="11" max="11" width="16.42578125" bestFit="1" customWidth="1"/>
  </cols>
  <sheetData>
    <row r="1" spans="2:11" ht="26.25">
      <c r="B1" s="2" t="s">
        <v>8</v>
      </c>
      <c r="D1" s="102" t="s">
        <v>67</v>
      </c>
      <c r="E1" s="102"/>
      <c r="F1" s="102"/>
      <c r="G1" s="102"/>
    </row>
    <row r="2" spans="2:11" ht="15" customHeight="1">
      <c r="B2" s="73"/>
      <c r="D2" s="66"/>
    </row>
    <row r="3" spans="2:11">
      <c r="B3" s="18" t="s">
        <v>69</v>
      </c>
      <c r="C3" s="18" t="s">
        <v>29</v>
      </c>
      <c r="D3" s="18" t="s">
        <v>30</v>
      </c>
      <c r="E3" s="18" t="s">
        <v>68</v>
      </c>
      <c r="F3" s="18" t="s">
        <v>31</v>
      </c>
    </row>
    <row r="4" spans="2:11">
      <c r="B4" s="20" t="s">
        <v>122</v>
      </c>
      <c r="C4" s="22">
        <v>15000</v>
      </c>
      <c r="D4" s="20">
        <v>10</v>
      </c>
      <c r="E4" s="21">
        <f>C4/D4</f>
        <v>1500</v>
      </c>
      <c r="F4" s="22">
        <v>2000</v>
      </c>
    </row>
    <row r="5" spans="2:11">
      <c r="B5" s="19" t="s">
        <v>123</v>
      </c>
      <c r="C5" s="82">
        <v>3000</v>
      </c>
      <c r="D5" s="20">
        <v>10</v>
      </c>
      <c r="E5" s="21">
        <f t="shared" ref="E5:E12" si="0">C5/D5</f>
        <v>300</v>
      </c>
      <c r="F5" s="22">
        <v>200</v>
      </c>
    </row>
    <row r="6" spans="2:11">
      <c r="B6" s="19" t="s">
        <v>127</v>
      </c>
      <c r="C6" s="83">
        <v>8000</v>
      </c>
      <c r="D6" s="20">
        <v>10</v>
      </c>
      <c r="E6" s="21">
        <f t="shared" si="0"/>
        <v>800</v>
      </c>
      <c r="F6" s="22">
        <v>0</v>
      </c>
    </row>
    <row r="7" spans="2:11">
      <c r="B7" s="24"/>
      <c r="C7" s="84"/>
      <c r="D7" s="20">
        <v>1</v>
      </c>
      <c r="E7" s="21">
        <f t="shared" si="0"/>
        <v>0</v>
      </c>
      <c r="F7" s="22"/>
    </row>
    <row r="8" spans="2:11" ht="15.75" customHeight="1">
      <c r="B8" s="23"/>
      <c r="C8" s="85"/>
      <c r="D8" s="20">
        <v>1</v>
      </c>
      <c r="E8" s="21">
        <f t="shared" si="0"/>
        <v>0</v>
      </c>
      <c r="F8" s="85"/>
    </row>
    <row r="9" spans="2:11">
      <c r="B9" s="23"/>
      <c r="C9" s="85"/>
      <c r="D9" s="20">
        <v>1</v>
      </c>
      <c r="E9" s="21">
        <f t="shared" si="0"/>
        <v>0</v>
      </c>
      <c r="F9" s="85"/>
      <c r="G9" s="9"/>
    </row>
    <row r="10" spans="2:11">
      <c r="B10" s="23"/>
      <c r="C10" s="85"/>
      <c r="D10" s="20">
        <v>1</v>
      </c>
      <c r="E10" s="21">
        <f t="shared" si="0"/>
        <v>0</v>
      </c>
      <c r="F10" s="85"/>
      <c r="I10" s="32"/>
      <c r="J10" s="32"/>
      <c r="K10" s="32"/>
    </row>
    <row r="11" spans="2:11">
      <c r="B11" s="23"/>
      <c r="C11" s="85"/>
      <c r="D11" s="20">
        <v>1</v>
      </c>
      <c r="E11" s="21">
        <f t="shared" si="0"/>
        <v>0</v>
      </c>
      <c r="F11" s="85"/>
      <c r="I11" s="33"/>
      <c r="J11" s="34"/>
      <c r="K11" s="31"/>
    </row>
    <row r="12" spans="2:11">
      <c r="B12" s="23"/>
      <c r="C12" s="85"/>
      <c r="D12" s="20">
        <v>1</v>
      </c>
      <c r="E12" s="21">
        <f t="shared" si="0"/>
        <v>0</v>
      </c>
      <c r="F12" s="85"/>
      <c r="H12" s="4"/>
      <c r="I12" s="35"/>
      <c r="J12" s="34"/>
      <c r="K12" s="31"/>
    </row>
    <row r="13" spans="2:11">
      <c r="B13" s="45" t="s">
        <v>32</v>
      </c>
      <c r="C13" s="28">
        <f>SUM(C4:C12)</f>
        <v>26000</v>
      </c>
      <c r="D13" s="27"/>
      <c r="E13" s="28">
        <f>SUM(E4:E12)</f>
        <v>2600</v>
      </c>
      <c r="F13" s="28">
        <f>SUM(F4:F12)</f>
        <v>2200</v>
      </c>
      <c r="I13" s="36"/>
      <c r="J13" s="37"/>
      <c r="K13" s="31"/>
    </row>
    <row r="14" spans="2:11">
      <c r="I14" s="35"/>
      <c r="J14" s="38"/>
      <c r="K14" s="31"/>
    </row>
    <row r="15" spans="2:11">
      <c r="B15" s="51" t="s">
        <v>70</v>
      </c>
      <c r="C15" s="18"/>
      <c r="I15" s="35"/>
      <c r="J15" s="38"/>
      <c r="K15" s="31"/>
    </row>
    <row r="16" spans="2:11">
      <c r="B16" s="25" t="s">
        <v>71</v>
      </c>
      <c r="C16" s="21">
        <f>(C13-F13)/2</f>
        <v>11900</v>
      </c>
      <c r="D16" s="9"/>
      <c r="E16" s="9"/>
      <c r="F16" s="9"/>
      <c r="I16" s="35"/>
      <c r="J16" s="38"/>
      <c r="K16" s="31"/>
    </row>
    <row r="17" spans="2:11">
      <c r="B17" s="25" t="s">
        <v>33</v>
      </c>
      <c r="C17" s="20">
        <v>3</v>
      </c>
      <c r="E17" s="4"/>
      <c r="I17" s="35"/>
      <c r="J17" s="38"/>
      <c r="K17" s="31"/>
    </row>
    <row r="18" spans="2:11">
      <c r="B18" s="27" t="s">
        <v>34</v>
      </c>
      <c r="C18" s="28">
        <f>C16*C17/100</f>
        <v>357</v>
      </c>
      <c r="D18" s="10"/>
      <c r="E18" s="53"/>
      <c r="F18" s="53"/>
      <c r="I18" s="35"/>
      <c r="J18" s="38"/>
      <c r="K18" s="31"/>
    </row>
    <row r="19" spans="2:11">
      <c r="I19" s="35"/>
      <c r="J19" s="38"/>
      <c r="K19" s="31"/>
    </row>
    <row r="20" spans="2:11">
      <c r="B20" s="18" t="s">
        <v>72</v>
      </c>
      <c r="C20" s="18" t="s">
        <v>29</v>
      </c>
      <c r="D20" s="18" t="s">
        <v>30</v>
      </c>
      <c r="E20" s="18" t="s">
        <v>68</v>
      </c>
      <c r="F20" s="18" t="s">
        <v>31</v>
      </c>
      <c r="G20" s="70"/>
      <c r="I20" s="35"/>
      <c r="J20" s="38"/>
      <c r="K20" s="31"/>
    </row>
    <row r="21" spans="2:11" ht="16.5" customHeight="1">
      <c r="B21" s="20" t="s">
        <v>124</v>
      </c>
      <c r="C21" s="22">
        <v>15000</v>
      </c>
      <c r="D21" s="20">
        <v>20</v>
      </c>
      <c r="E21" s="99">
        <f>C21/D21</f>
        <v>750</v>
      </c>
      <c r="F21" s="22">
        <v>1000</v>
      </c>
      <c r="I21" s="35"/>
      <c r="J21" s="38"/>
      <c r="K21" s="31"/>
    </row>
    <row r="22" spans="2:11">
      <c r="B22" s="19" t="s">
        <v>125</v>
      </c>
      <c r="C22" s="82">
        <v>500</v>
      </c>
      <c r="D22" s="20">
        <v>5</v>
      </c>
      <c r="E22" s="99">
        <f t="shared" ref="E22:E29" si="1">C22/D22</f>
        <v>100</v>
      </c>
      <c r="F22" s="22">
        <v>0</v>
      </c>
      <c r="G22" s="9"/>
      <c r="I22" s="35"/>
      <c r="J22" s="40"/>
      <c r="K22" s="31"/>
    </row>
    <row r="23" spans="2:11">
      <c r="B23" s="19" t="s">
        <v>128</v>
      </c>
      <c r="C23" s="83">
        <v>20000</v>
      </c>
      <c r="D23" s="20">
        <v>30</v>
      </c>
      <c r="E23" s="99">
        <f t="shared" si="1"/>
        <v>666.66666666666663</v>
      </c>
      <c r="F23" s="22">
        <v>1000</v>
      </c>
      <c r="G23" s="17"/>
      <c r="I23" s="35"/>
      <c r="J23" s="40"/>
      <c r="K23" s="31"/>
    </row>
    <row r="24" spans="2:11">
      <c r="B24" s="24"/>
      <c r="C24" s="84"/>
      <c r="D24" s="20">
        <v>1</v>
      </c>
      <c r="E24" s="99">
        <f t="shared" si="1"/>
        <v>0</v>
      </c>
      <c r="F24" s="22"/>
      <c r="G24" s="17"/>
      <c r="I24" s="33"/>
      <c r="J24" s="34"/>
      <c r="K24" s="31"/>
    </row>
    <row r="25" spans="2:11">
      <c r="B25" s="23"/>
      <c r="C25" s="85"/>
      <c r="D25" s="20">
        <v>1</v>
      </c>
      <c r="E25" s="99">
        <f t="shared" si="1"/>
        <v>0</v>
      </c>
      <c r="F25" s="85"/>
      <c r="G25" s="17"/>
      <c r="I25" s="33"/>
      <c r="J25" s="34"/>
      <c r="K25" s="31"/>
    </row>
    <row r="26" spans="2:11">
      <c r="B26" s="23"/>
      <c r="C26" s="85"/>
      <c r="D26" s="20">
        <v>1</v>
      </c>
      <c r="E26" s="99">
        <f t="shared" si="1"/>
        <v>0</v>
      </c>
      <c r="F26" s="85"/>
      <c r="G26" s="17"/>
      <c r="I26" s="33"/>
      <c r="J26" s="34"/>
      <c r="K26" s="31"/>
    </row>
    <row r="27" spans="2:11">
      <c r="B27" s="23"/>
      <c r="C27" s="85"/>
      <c r="D27" s="20">
        <v>1</v>
      </c>
      <c r="E27" s="99">
        <f t="shared" si="1"/>
        <v>0</v>
      </c>
      <c r="F27" s="85"/>
      <c r="G27" s="17"/>
      <c r="I27" s="33"/>
      <c r="J27" s="34"/>
      <c r="K27" s="31"/>
    </row>
    <row r="28" spans="2:11">
      <c r="B28" s="23"/>
      <c r="C28" s="85"/>
      <c r="D28" s="20">
        <v>1</v>
      </c>
      <c r="E28" s="99">
        <f t="shared" si="1"/>
        <v>0</v>
      </c>
      <c r="F28" s="85"/>
      <c r="G28" s="49"/>
      <c r="I28" s="33"/>
      <c r="J28" s="34"/>
      <c r="K28" s="31"/>
    </row>
    <row r="29" spans="2:11">
      <c r="B29" s="23"/>
      <c r="C29" s="85"/>
      <c r="D29" s="20">
        <v>1</v>
      </c>
      <c r="E29" s="99">
        <f t="shared" si="1"/>
        <v>0</v>
      </c>
      <c r="F29" s="85"/>
      <c r="G29" s="9"/>
      <c r="I29" s="36"/>
      <c r="J29" s="39"/>
      <c r="K29" s="31"/>
    </row>
    <row r="30" spans="2:11">
      <c r="B30" s="45" t="s">
        <v>32</v>
      </c>
      <c r="C30" s="28">
        <f>SUM(C21:C29)</f>
        <v>35500</v>
      </c>
      <c r="D30" s="27"/>
      <c r="E30" s="28">
        <f>SUM(E21:E29)</f>
        <v>1516.6666666666665</v>
      </c>
      <c r="F30" s="28">
        <f>SUM(F21:F29)</f>
        <v>2000</v>
      </c>
      <c r="G30" s="17"/>
      <c r="I30" s="36"/>
      <c r="J30" s="39"/>
      <c r="K30" s="31"/>
    </row>
    <row r="31" spans="2:11">
      <c r="B31" s="44"/>
      <c r="C31" s="87"/>
      <c r="E31" s="4"/>
      <c r="F31" s="50"/>
      <c r="G31" s="17"/>
      <c r="I31" s="36"/>
      <c r="J31" s="39"/>
      <c r="K31" s="31"/>
    </row>
    <row r="32" spans="2:11">
      <c r="B32" s="51" t="s">
        <v>73</v>
      </c>
      <c r="C32" s="18"/>
      <c r="D32" s="9"/>
      <c r="E32" s="53"/>
      <c r="F32" s="53"/>
      <c r="G32" s="17"/>
      <c r="I32" s="35"/>
      <c r="J32" s="38"/>
      <c r="K32" s="41"/>
    </row>
    <row r="33" spans="2:11">
      <c r="B33" s="25" t="s">
        <v>74</v>
      </c>
      <c r="C33" s="21">
        <f>(C30-F30)/2</f>
        <v>16750</v>
      </c>
      <c r="G33" s="17"/>
      <c r="I33" s="35"/>
      <c r="J33" s="38"/>
      <c r="K33" s="41"/>
    </row>
    <row r="34" spans="2:11">
      <c r="B34" s="25" t="s">
        <v>33</v>
      </c>
      <c r="C34" s="20">
        <v>3</v>
      </c>
      <c r="D34" s="9"/>
      <c r="E34" s="9"/>
      <c r="F34" s="9"/>
      <c r="G34" s="9"/>
      <c r="I34" s="42"/>
      <c r="J34" s="43"/>
      <c r="K34" s="31"/>
    </row>
    <row r="35" spans="2:11">
      <c r="B35" s="27" t="s">
        <v>34</v>
      </c>
      <c r="C35" s="28">
        <f>C33*C34/100</f>
        <v>502.5</v>
      </c>
      <c r="E35" s="4"/>
      <c r="F35" s="50"/>
    </row>
    <row r="36" spans="2:11">
      <c r="B36" s="44"/>
      <c r="C36" s="86"/>
      <c r="E36" s="4"/>
      <c r="F36" s="50"/>
      <c r="G36" s="9"/>
    </row>
    <row r="37" spans="2:11">
      <c r="B37" s="88"/>
      <c r="C37" s="11"/>
      <c r="E37" s="4"/>
      <c r="F37" s="50"/>
      <c r="G37" s="17"/>
    </row>
    <row r="38" spans="2:11">
      <c r="B38" s="88"/>
      <c r="C38" s="11"/>
      <c r="E38" s="4"/>
      <c r="F38" s="50"/>
      <c r="G38" s="17"/>
    </row>
    <row r="39" spans="2:11">
      <c r="B39" s="88"/>
      <c r="C39" s="11"/>
      <c r="E39" s="4"/>
      <c r="F39" s="50"/>
      <c r="G39" s="17"/>
    </row>
    <row r="40" spans="2:11">
      <c r="B40" s="10"/>
      <c r="C40" s="90"/>
      <c r="D40" s="9"/>
      <c r="E40" s="53"/>
      <c r="F40" s="53"/>
      <c r="G40" s="17"/>
    </row>
    <row r="41" spans="2:11">
      <c r="B41" s="88"/>
      <c r="C41" s="11"/>
      <c r="E41" s="4"/>
      <c r="F41" s="50"/>
      <c r="G41" s="17"/>
    </row>
    <row r="42" spans="2:11">
      <c r="B42" s="9"/>
      <c r="C42" s="9"/>
      <c r="D42" s="9"/>
      <c r="E42" s="9"/>
      <c r="F42" s="9"/>
      <c r="G42" s="71"/>
    </row>
    <row r="43" spans="2:11">
      <c r="B43" s="89"/>
      <c r="C43" s="50"/>
      <c r="E43" s="4"/>
      <c r="F43" s="50"/>
      <c r="G43" s="17"/>
    </row>
    <row r="44" spans="2:11">
      <c r="B44" s="10"/>
      <c r="C44" s="90"/>
      <c r="D44" s="9"/>
      <c r="E44" s="53"/>
      <c r="F44" s="53"/>
      <c r="G44" s="9"/>
    </row>
    <row r="45" spans="2:11">
      <c r="G45" s="17"/>
    </row>
    <row r="46" spans="2:11">
      <c r="B46" s="9"/>
      <c r="C46" s="9"/>
      <c r="D46" s="9"/>
      <c r="E46" s="9"/>
      <c r="F46" s="9"/>
      <c r="G46" s="71"/>
    </row>
    <row r="47" spans="2:11">
      <c r="B47" s="89"/>
      <c r="C47" s="50"/>
      <c r="E47" s="4"/>
      <c r="F47" s="50"/>
    </row>
    <row r="48" spans="2:11">
      <c r="B48" s="10"/>
      <c r="C48" s="90"/>
      <c r="D48" s="9"/>
      <c r="E48" s="53"/>
      <c r="F48" s="53"/>
      <c r="G48" s="9"/>
    </row>
    <row r="49" spans="4:7">
      <c r="G49" s="17"/>
    </row>
    <row r="50" spans="4:7">
      <c r="G50" s="71"/>
    </row>
    <row r="64" spans="4:7">
      <c r="D64" s="4"/>
    </row>
    <row r="66" spans="2:4">
      <c r="D66" s="4"/>
    </row>
    <row r="68" spans="2:4">
      <c r="C68" s="9"/>
      <c r="D68" s="12"/>
    </row>
    <row r="69" spans="2:4">
      <c r="D69" s="12"/>
    </row>
    <row r="80" spans="2:4">
      <c r="B80" s="5"/>
    </row>
    <row r="118" spans="2:2">
      <c r="B118" t="s">
        <v>9</v>
      </c>
    </row>
    <row r="128" spans="2:2">
      <c r="B128" t="s">
        <v>10</v>
      </c>
    </row>
    <row r="140" spans="2:2">
      <c r="B140" t="s">
        <v>11</v>
      </c>
    </row>
  </sheetData>
  <mergeCells count="1">
    <mergeCell ref="D1:G1"/>
  </mergeCells>
  <phoneticPr fontId="11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74795-8D15-4554-9FE6-73E3E94B0D6A}">
  <dimension ref="A1:F44"/>
  <sheetViews>
    <sheetView zoomScale="110" zoomScaleNormal="110" workbookViewId="0">
      <selection activeCell="A15" sqref="A15"/>
    </sheetView>
  </sheetViews>
  <sheetFormatPr baseColWidth="10" defaultRowHeight="15"/>
  <cols>
    <col min="1" max="1" width="42.42578125" bestFit="1" customWidth="1"/>
    <col min="2" max="2" width="12.5703125" bestFit="1" customWidth="1"/>
    <col min="3" max="3" width="11.5703125" bestFit="1" customWidth="1"/>
    <col min="4" max="4" width="14" customWidth="1"/>
    <col min="5" max="5" width="14" bestFit="1" customWidth="1"/>
    <col min="6" max="6" width="12" customWidth="1"/>
  </cols>
  <sheetData>
    <row r="1" spans="1:6" ht="33.75">
      <c r="A1" s="26" t="s">
        <v>47</v>
      </c>
      <c r="B1" s="81"/>
      <c r="C1" s="102" t="s">
        <v>67</v>
      </c>
      <c r="D1" s="102"/>
      <c r="E1" s="102"/>
      <c r="F1" s="102"/>
    </row>
    <row r="3" spans="1:6">
      <c r="A3" s="18" t="s">
        <v>48</v>
      </c>
      <c r="B3" s="58"/>
      <c r="C3" s="9"/>
    </row>
    <row r="4" spans="1:6">
      <c r="A4" s="20" t="s">
        <v>75</v>
      </c>
      <c r="B4" s="21">
        <f>Gebrauchsgüter!C13</f>
        <v>26000</v>
      </c>
    </row>
    <row r="5" spans="1:6">
      <c r="A5" s="61" t="s">
        <v>76</v>
      </c>
      <c r="B5" s="21">
        <f>Gebrauchsgüter!C30</f>
        <v>35500</v>
      </c>
      <c r="C5" s="5"/>
    </row>
    <row r="6" spans="1:6">
      <c r="A6" s="20" t="s">
        <v>77</v>
      </c>
      <c r="B6" s="22">
        <v>0</v>
      </c>
    </row>
    <row r="7" spans="1:6">
      <c r="A7" s="20" t="s">
        <v>78</v>
      </c>
      <c r="B7" s="22">
        <v>0</v>
      </c>
    </row>
    <row r="8" spans="1:6">
      <c r="A8" s="27" t="s">
        <v>32</v>
      </c>
      <c r="B8" s="28">
        <f>SUM(B4:B7)</f>
        <v>61500</v>
      </c>
      <c r="C8" s="10"/>
    </row>
    <row r="9" spans="1:6">
      <c r="A9" s="10"/>
      <c r="B9" s="10"/>
      <c r="C9" s="10"/>
      <c r="D9" s="53"/>
    </row>
    <row r="10" spans="1:6">
      <c r="A10" s="18" t="s">
        <v>79</v>
      </c>
      <c r="B10" s="18" t="s">
        <v>32</v>
      </c>
      <c r="C10" s="51" t="s">
        <v>85</v>
      </c>
      <c r="D10" s="91" t="s">
        <v>86</v>
      </c>
    </row>
    <row r="11" spans="1:6">
      <c r="A11" s="20" t="s">
        <v>80</v>
      </c>
      <c r="B11" s="94">
        <v>30000</v>
      </c>
      <c r="C11" s="94">
        <v>3227.2</v>
      </c>
      <c r="D11" s="94">
        <v>1071.8</v>
      </c>
      <c r="E11" s="72"/>
      <c r="F11" s="72"/>
    </row>
    <row r="12" spans="1:6">
      <c r="A12" s="20" t="s">
        <v>81</v>
      </c>
      <c r="B12" s="94">
        <v>20000</v>
      </c>
      <c r="C12" s="94">
        <v>2000</v>
      </c>
      <c r="D12" s="94">
        <v>0</v>
      </c>
      <c r="E12" s="9"/>
      <c r="F12" s="9"/>
    </row>
    <row r="13" spans="1:6">
      <c r="A13" s="20" t="s">
        <v>82</v>
      </c>
      <c r="B13" s="94">
        <v>0</v>
      </c>
      <c r="C13" s="100"/>
      <c r="D13" s="100"/>
      <c r="E13" s="4"/>
      <c r="F13" s="4"/>
    </row>
    <row r="14" spans="1:6">
      <c r="A14" s="20" t="s">
        <v>83</v>
      </c>
      <c r="B14" s="94">
        <v>11500</v>
      </c>
      <c r="C14" s="100"/>
      <c r="D14" s="100"/>
      <c r="E14" s="50"/>
      <c r="F14" s="50"/>
    </row>
    <row r="15" spans="1:6">
      <c r="A15" s="20" t="s">
        <v>84</v>
      </c>
      <c r="B15" s="94">
        <v>0</v>
      </c>
      <c r="C15" s="100"/>
      <c r="D15" s="100"/>
      <c r="E15" s="52"/>
      <c r="F15" s="52"/>
    </row>
    <row r="16" spans="1:6">
      <c r="A16" s="27" t="s">
        <v>32</v>
      </c>
      <c r="B16" s="29">
        <f>SUM(B11:B15)</f>
        <v>61500</v>
      </c>
      <c r="C16" s="29">
        <f>SUM(C11:C15)</f>
        <v>5227.2</v>
      </c>
      <c r="D16" s="29">
        <f>SUM(D11:D15)</f>
        <v>1071.8</v>
      </c>
      <c r="E16" s="52"/>
      <c r="F16" s="52"/>
    </row>
    <row r="17" spans="1:6">
      <c r="A17" s="9"/>
      <c r="B17" s="52"/>
      <c r="C17" s="52"/>
      <c r="D17" s="52"/>
      <c r="E17" s="52"/>
      <c r="F17" s="52"/>
    </row>
    <row r="18" spans="1:6">
      <c r="A18" s="69" t="s">
        <v>87</v>
      </c>
      <c r="B18" s="18" t="s">
        <v>53</v>
      </c>
      <c r="C18" s="18" t="s">
        <v>26</v>
      </c>
      <c r="D18" s="18" t="s">
        <v>58</v>
      </c>
    </row>
    <row r="19" spans="1:6">
      <c r="A19" s="75" t="s">
        <v>126</v>
      </c>
      <c r="B19" s="20">
        <v>10000</v>
      </c>
      <c r="C19" s="20">
        <v>0.5</v>
      </c>
      <c r="D19" s="14">
        <f t="shared" ref="D19:D21" si="0">B19*C19</f>
        <v>5000</v>
      </c>
    </row>
    <row r="20" spans="1:6">
      <c r="A20" s="75"/>
      <c r="B20" s="20"/>
      <c r="C20" s="20"/>
      <c r="D20" s="47">
        <f t="shared" si="0"/>
        <v>0</v>
      </c>
    </row>
    <row r="21" spans="1:6">
      <c r="A21" s="75"/>
      <c r="B21" s="20"/>
      <c r="C21" s="92"/>
      <c r="D21" s="47">
        <f t="shared" si="0"/>
        <v>0</v>
      </c>
    </row>
    <row r="22" spans="1:6">
      <c r="A22" s="75"/>
      <c r="B22" s="20"/>
      <c r="C22" s="92"/>
      <c r="D22" s="47">
        <f>B22*C22</f>
        <v>0</v>
      </c>
    </row>
    <row r="23" spans="1:6">
      <c r="A23" s="76" t="s">
        <v>32</v>
      </c>
      <c r="B23" s="18"/>
      <c r="C23" s="18"/>
      <c r="D23" s="48">
        <f>SUM(D19:D22)</f>
        <v>5000</v>
      </c>
    </row>
    <row r="25" spans="1:6">
      <c r="A25" s="69" t="s">
        <v>88</v>
      </c>
      <c r="B25" s="18" t="s">
        <v>55</v>
      </c>
      <c r="C25" s="18" t="s">
        <v>56</v>
      </c>
      <c r="D25" s="18" t="s">
        <v>58</v>
      </c>
    </row>
    <row r="26" spans="1:6">
      <c r="A26" s="75" t="s">
        <v>89</v>
      </c>
      <c r="B26" s="20"/>
      <c r="C26" s="20"/>
      <c r="D26" s="14">
        <f t="shared" ref="D26:D28" si="1">B26*C26</f>
        <v>0</v>
      </c>
    </row>
    <row r="27" spans="1:6">
      <c r="A27" s="75" t="s">
        <v>90</v>
      </c>
      <c r="B27" s="20"/>
      <c r="C27" s="20"/>
      <c r="D27" s="14">
        <f>B27*C27</f>
        <v>0</v>
      </c>
    </row>
    <row r="28" spans="1:6">
      <c r="A28" s="75" t="s">
        <v>91</v>
      </c>
      <c r="B28" s="20"/>
      <c r="C28" s="20"/>
      <c r="D28" s="14">
        <f t="shared" si="1"/>
        <v>0</v>
      </c>
    </row>
    <row r="29" spans="1:6">
      <c r="A29" s="75" t="s">
        <v>92</v>
      </c>
      <c r="B29" s="20"/>
      <c r="C29" s="20"/>
      <c r="D29" s="14">
        <f>B29*C29</f>
        <v>0</v>
      </c>
    </row>
    <row r="30" spans="1:6">
      <c r="A30" s="76" t="s">
        <v>32</v>
      </c>
      <c r="B30" s="18"/>
      <c r="C30" s="18"/>
      <c r="D30" s="18">
        <f>SUM(D26:D29)</f>
        <v>0</v>
      </c>
    </row>
    <row r="32" spans="1:6">
      <c r="A32" s="18" t="s">
        <v>54</v>
      </c>
      <c r="B32" s="18" t="s">
        <v>96</v>
      </c>
      <c r="C32" s="9"/>
      <c r="D32" s="9"/>
      <c r="E32" s="9"/>
      <c r="F32" s="9"/>
    </row>
    <row r="33" spans="1:6">
      <c r="A33" s="20" t="s">
        <v>93</v>
      </c>
      <c r="B33" s="20">
        <v>10</v>
      </c>
    </row>
    <row r="34" spans="1:6">
      <c r="A34" s="20" t="s">
        <v>94</v>
      </c>
      <c r="B34" s="20">
        <v>20</v>
      </c>
    </row>
    <row r="35" spans="1:6">
      <c r="A35" s="20" t="s">
        <v>95</v>
      </c>
      <c r="B35" s="20">
        <v>50</v>
      </c>
    </row>
    <row r="36" spans="1:6">
      <c r="A36" s="27" t="s">
        <v>61</v>
      </c>
      <c r="B36" s="27">
        <f>SUM(B33:B35)</f>
        <v>80</v>
      </c>
      <c r="C36" s="10"/>
      <c r="D36" s="74"/>
      <c r="E36" s="74"/>
      <c r="F36" s="74"/>
    </row>
    <row r="37" spans="1:6">
      <c r="A37" s="10"/>
      <c r="B37" s="10"/>
      <c r="C37" s="10"/>
      <c r="D37" s="74"/>
      <c r="E37" s="74"/>
      <c r="F37" s="74"/>
    </row>
    <row r="38" spans="1:6">
      <c r="A38" s="18" t="s">
        <v>130</v>
      </c>
      <c r="B38" s="18" t="s">
        <v>32</v>
      </c>
      <c r="C38" s="9"/>
      <c r="D38" s="9"/>
      <c r="E38" s="9"/>
      <c r="F38" s="9"/>
    </row>
    <row r="39" spans="1:6">
      <c r="A39" s="20" t="s">
        <v>87</v>
      </c>
      <c r="B39" s="47">
        <f>D23</f>
        <v>5000</v>
      </c>
      <c r="D39" s="56"/>
      <c r="E39" s="56"/>
      <c r="F39" s="56"/>
    </row>
    <row r="40" spans="1:6">
      <c r="A40" s="20" t="s">
        <v>88</v>
      </c>
      <c r="B40" s="14">
        <f>D30</f>
        <v>0</v>
      </c>
      <c r="D40" s="56"/>
      <c r="E40" s="56"/>
      <c r="F40" s="56"/>
    </row>
    <row r="41" spans="1:6">
      <c r="A41" s="20" t="s">
        <v>54</v>
      </c>
      <c r="B41" s="14">
        <f>B36</f>
        <v>80</v>
      </c>
      <c r="D41" s="56"/>
      <c r="E41" s="56"/>
      <c r="F41" s="56"/>
    </row>
    <row r="42" spans="1:6">
      <c r="A42" s="18" t="s">
        <v>129</v>
      </c>
      <c r="B42" s="48">
        <f>SUM(B39:B41)</f>
        <v>5080</v>
      </c>
      <c r="C42" s="9"/>
      <c r="D42" s="93"/>
      <c r="E42" s="93"/>
      <c r="F42" s="93"/>
    </row>
    <row r="43" spans="1:6">
      <c r="A43" s="20" t="s">
        <v>131</v>
      </c>
      <c r="B43" s="20">
        <v>4200</v>
      </c>
    </row>
    <row r="44" spans="1:6">
      <c r="A44" s="27" t="s">
        <v>132</v>
      </c>
      <c r="B44" s="48">
        <f>B42-B43</f>
        <v>880</v>
      </c>
    </row>
  </sheetData>
  <mergeCells count="1">
    <mergeCell ref="C1:F1"/>
  </mergeCells>
  <phoneticPr fontId="11" type="noConversion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9A4E9-D34A-4FC3-A1A4-3323E499FA3A}">
  <dimension ref="A1:I16"/>
  <sheetViews>
    <sheetView workbookViewId="0">
      <selection activeCell="H7" sqref="H7"/>
    </sheetView>
  </sheetViews>
  <sheetFormatPr baseColWidth="10" defaultRowHeight="15"/>
  <cols>
    <col min="1" max="1" width="29" bestFit="1" customWidth="1"/>
    <col min="2" max="2" width="8" bestFit="1" customWidth="1"/>
    <col min="3" max="3" width="8.5703125" bestFit="1" customWidth="1"/>
    <col min="4" max="4" width="5.85546875" bestFit="1" customWidth="1"/>
    <col min="5" max="5" width="11.5703125" bestFit="1" customWidth="1"/>
    <col min="6" max="6" width="10.5703125" bestFit="1" customWidth="1"/>
    <col min="7" max="7" width="13.5703125" bestFit="1" customWidth="1"/>
    <col min="8" max="8" width="16.42578125" bestFit="1" customWidth="1"/>
    <col min="9" max="9" width="12.5703125" bestFit="1" customWidth="1"/>
    <col min="10" max="10" width="12" customWidth="1"/>
    <col min="11" max="12" width="12.140625" bestFit="1" customWidth="1"/>
    <col min="13" max="13" width="14.42578125" bestFit="1" customWidth="1"/>
    <col min="14" max="14" width="13" bestFit="1" customWidth="1"/>
  </cols>
  <sheetData>
    <row r="1" spans="1:9" ht="28.5">
      <c r="A1" s="7" t="s">
        <v>15</v>
      </c>
      <c r="C1" s="102" t="s">
        <v>67</v>
      </c>
      <c r="D1" s="102"/>
      <c r="E1" s="102"/>
      <c r="F1" s="102"/>
    </row>
    <row r="3" spans="1:9">
      <c r="A3" s="18" t="s">
        <v>103</v>
      </c>
      <c r="B3" s="18" t="s">
        <v>104</v>
      </c>
      <c r="C3" s="18" t="s">
        <v>106</v>
      </c>
      <c r="D3" s="18" t="s">
        <v>105</v>
      </c>
      <c r="E3" s="18" t="s">
        <v>107</v>
      </c>
      <c r="F3" s="18" t="s">
        <v>108</v>
      </c>
      <c r="G3" s="18" t="s">
        <v>109</v>
      </c>
      <c r="H3" s="18" t="s">
        <v>110</v>
      </c>
    </row>
    <row r="4" spans="1:9">
      <c r="A4" s="20" t="s">
        <v>133</v>
      </c>
      <c r="B4" s="22">
        <v>17</v>
      </c>
      <c r="C4" s="20">
        <v>20</v>
      </c>
      <c r="D4" s="14">
        <f>(C4*52)-(C4*6)</f>
        <v>920</v>
      </c>
      <c r="E4" s="21">
        <f>B4*C4*52</f>
        <v>17680</v>
      </c>
      <c r="F4" s="21">
        <f>E4/12</f>
        <v>1473.3333333333333</v>
      </c>
      <c r="G4" s="21">
        <f>E4*0.23</f>
        <v>4066.4</v>
      </c>
      <c r="H4" s="21">
        <f>E4+G4</f>
        <v>21746.400000000001</v>
      </c>
    </row>
    <row r="5" spans="1:9">
      <c r="A5" s="20"/>
      <c r="B5" s="22"/>
      <c r="C5" s="20"/>
      <c r="D5" s="14">
        <f t="shared" ref="D5:D6" si="0">(C5*52)-(C5*6)</f>
        <v>0</v>
      </c>
      <c r="E5" s="21">
        <f t="shared" ref="E5:E6" si="1">B5*C5*52</f>
        <v>0</v>
      </c>
      <c r="F5" s="21">
        <f t="shared" ref="F5:F6" si="2">E5/12</f>
        <v>0</v>
      </c>
      <c r="G5" s="21">
        <f t="shared" ref="G5:G6" si="3">E5*0.23</f>
        <v>0</v>
      </c>
      <c r="H5" s="21">
        <f t="shared" ref="H5:H6" si="4">E5+G5</f>
        <v>0</v>
      </c>
    </row>
    <row r="6" spans="1:9">
      <c r="A6" s="20"/>
      <c r="B6" s="22"/>
      <c r="C6" s="20"/>
      <c r="D6" s="14">
        <f t="shared" si="0"/>
        <v>0</v>
      </c>
      <c r="E6" s="21">
        <f t="shared" si="1"/>
        <v>0</v>
      </c>
      <c r="F6" s="21">
        <f t="shared" si="2"/>
        <v>0</v>
      </c>
      <c r="G6" s="21">
        <f t="shared" si="3"/>
        <v>0</v>
      </c>
      <c r="H6" s="21">
        <f t="shared" si="4"/>
        <v>0</v>
      </c>
    </row>
    <row r="7" spans="1:9">
      <c r="A7" s="27" t="s">
        <v>32</v>
      </c>
      <c r="B7" s="18"/>
      <c r="C7" s="18">
        <f>SUM(C4:C6)</f>
        <v>20</v>
      </c>
      <c r="D7" s="18">
        <f>SUM(D4:D6)</f>
        <v>920</v>
      </c>
      <c r="E7" s="18"/>
      <c r="F7" s="18"/>
      <c r="G7" s="18"/>
      <c r="H7" s="28">
        <f>SUM(H4:H6)</f>
        <v>21746.400000000001</v>
      </c>
      <c r="I7" s="4"/>
    </row>
    <row r="10" spans="1:9">
      <c r="A10" s="18" t="str">
        <f>Recherche!A38</f>
        <v>AKh Bedarf Gesamt</v>
      </c>
      <c r="B10" s="18" t="str">
        <f>Recherche!B38</f>
        <v>Summe</v>
      </c>
    </row>
    <row r="11" spans="1:9">
      <c r="A11" s="20" t="str">
        <f>Recherche!A39</f>
        <v>AK Bedarf Pflanzenbau</v>
      </c>
      <c r="B11" s="14">
        <f>Recherche!B39</f>
        <v>5000</v>
      </c>
    </row>
    <row r="12" spans="1:9">
      <c r="A12" s="20" t="str">
        <f>Recherche!A40</f>
        <v>AK Bedarf Tierhaltung</v>
      </c>
      <c r="B12" s="14">
        <f>Recherche!B40</f>
        <v>0</v>
      </c>
    </row>
    <row r="13" spans="1:9">
      <c r="A13" s="20" t="str">
        <f>Recherche!A41</f>
        <v>Betriebsführung gesamter Betrieb</v>
      </c>
      <c r="B13" s="14">
        <f>Recherche!B41</f>
        <v>80</v>
      </c>
    </row>
    <row r="14" spans="1:9">
      <c r="A14" s="18" t="str">
        <f>Recherche!A42</f>
        <v>benötigte AKh gesamter Betrieb</v>
      </c>
      <c r="B14" s="18">
        <f>Recherche!B42</f>
        <v>5080</v>
      </c>
    </row>
    <row r="15" spans="1:9">
      <c r="A15" s="18" t="str">
        <f>Recherche!A43</f>
        <v>Geleistete Akh Gesellschafter</v>
      </c>
      <c r="B15" s="18">
        <f>Recherche!B43</f>
        <v>4200</v>
      </c>
    </row>
    <row r="16" spans="1:9">
      <c r="A16" s="18" t="str">
        <f>Recherche!A44</f>
        <v>Rest</v>
      </c>
      <c r="B16" s="18">
        <f>Recherche!B44</f>
        <v>880</v>
      </c>
    </row>
  </sheetData>
  <mergeCells count="1">
    <mergeCell ref="C1:F1"/>
  </mergeCells>
  <phoneticPr fontId="11" type="noConversion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54E0-D867-45D2-A889-4FCA972E3596}">
  <dimension ref="B1:L46"/>
  <sheetViews>
    <sheetView topLeftCell="A30" zoomScale="110" zoomScaleNormal="110" workbookViewId="0">
      <selection activeCell="E39" sqref="E39"/>
    </sheetView>
  </sheetViews>
  <sheetFormatPr baseColWidth="10" defaultRowHeight="15"/>
  <cols>
    <col min="1" max="1" width="5.140625" bestFit="1" customWidth="1"/>
    <col min="2" max="2" width="50.7109375" bestFit="1" customWidth="1"/>
    <col min="3" max="3" width="12" bestFit="1" customWidth="1"/>
    <col min="6" max="12" width="12.140625" bestFit="1" customWidth="1"/>
  </cols>
  <sheetData>
    <row r="1" spans="2:12" ht="31.5">
      <c r="B1" s="8" t="s">
        <v>13</v>
      </c>
      <c r="C1" s="66"/>
      <c r="D1" s="102" t="s">
        <v>67</v>
      </c>
      <c r="E1" s="102"/>
      <c r="F1" s="102"/>
      <c r="G1" s="102"/>
    </row>
    <row r="3" spans="2:12">
      <c r="B3" s="18" t="s">
        <v>12</v>
      </c>
      <c r="C3" s="18"/>
    </row>
    <row r="4" spans="2:12">
      <c r="B4" s="20" t="s">
        <v>134</v>
      </c>
      <c r="C4" s="96">
        <v>500</v>
      </c>
    </row>
    <row r="5" spans="2:12">
      <c r="B5" s="20" t="s">
        <v>135</v>
      </c>
      <c r="C5" s="96">
        <v>200</v>
      </c>
    </row>
    <row r="6" spans="2:12">
      <c r="B6" s="20"/>
      <c r="C6" s="96"/>
    </row>
    <row r="7" spans="2:12">
      <c r="B7" s="20"/>
      <c r="C7" s="96"/>
    </row>
    <row r="8" spans="2:12">
      <c r="B8" s="27" t="s">
        <v>19</v>
      </c>
      <c r="C8" s="29">
        <f>SUM(C4:C7)</f>
        <v>700</v>
      </c>
    </row>
    <row r="9" spans="2:12">
      <c r="F9" s="72"/>
      <c r="G9" s="72"/>
      <c r="H9" s="72"/>
      <c r="I9" s="72"/>
      <c r="J9" s="72"/>
      <c r="K9" s="72"/>
      <c r="L9" s="72"/>
    </row>
    <row r="10" spans="2:12">
      <c r="B10" s="18" t="s">
        <v>35</v>
      </c>
      <c r="C10" s="18"/>
      <c r="F10" s="9"/>
      <c r="G10" s="9"/>
      <c r="H10" s="9"/>
      <c r="I10" s="9"/>
      <c r="J10" s="9"/>
      <c r="K10" s="9"/>
      <c r="L10" s="9"/>
    </row>
    <row r="11" spans="2:12">
      <c r="B11" s="20" t="s">
        <v>136</v>
      </c>
      <c r="C11" s="94">
        <v>1071.8</v>
      </c>
      <c r="F11" s="50"/>
      <c r="G11" s="4"/>
      <c r="H11" s="4"/>
      <c r="I11" s="4"/>
      <c r="J11" s="4"/>
      <c r="K11" s="4"/>
      <c r="L11" s="4"/>
    </row>
    <row r="12" spans="2:12">
      <c r="B12" s="20"/>
      <c r="C12" s="22"/>
      <c r="F12" s="50"/>
      <c r="G12" s="4"/>
      <c r="H12" s="4"/>
      <c r="I12" s="4"/>
      <c r="J12" s="4"/>
      <c r="K12" s="4"/>
      <c r="L12" s="4"/>
    </row>
    <row r="13" spans="2:12">
      <c r="B13" s="20"/>
      <c r="C13" s="22"/>
      <c r="F13" s="50"/>
      <c r="G13" s="4"/>
      <c r="H13" s="4"/>
      <c r="I13" s="4"/>
      <c r="J13" s="4"/>
      <c r="K13" s="4"/>
      <c r="L13" s="4"/>
    </row>
    <row r="14" spans="2:12">
      <c r="B14" s="27" t="s">
        <v>19</v>
      </c>
      <c r="C14" s="28">
        <f>SUM(C11:C13)</f>
        <v>1071.8</v>
      </c>
      <c r="E14" s="9"/>
      <c r="F14" s="52"/>
      <c r="G14" s="52"/>
      <c r="H14" s="52"/>
      <c r="I14" s="52"/>
      <c r="J14" s="52"/>
      <c r="K14" s="52"/>
      <c r="L14" s="52"/>
    </row>
    <row r="15" spans="2:12">
      <c r="F15" s="50"/>
      <c r="G15" s="50"/>
      <c r="H15" s="50"/>
      <c r="I15" s="50"/>
      <c r="J15" s="50"/>
      <c r="K15" s="50"/>
      <c r="L15" s="50"/>
    </row>
    <row r="16" spans="2:12">
      <c r="B16" s="18" t="s">
        <v>111</v>
      </c>
      <c r="C16" s="18"/>
      <c r="E16" s="9"/>
      <c r="F16" s="52"/>
      <c r="G16" s="52"/>
      <c r="H16" s="52"/>
      <c r="I16" s="52"/>
      <c r="J16" s="52"/>
      <c r="K16" s="52"/>
      <c r="L16" s="52"/>
    </row>
    <row r="17" spans="2:3">
      <c r="B17" s="20" t="s">
        <v>137</v>
      </c>
      <c r="C17" s="22"/>
    </row>
    <row r="18" spans="2:3">
      <c r="B18" s="27" t="s">
        <v>19</v>
      </c>
      <c r="C18" s="29">
        <f>SUM(C17)</f>
        <v>0</v>
      </c>
    </row>
    <row r="20" spans="2:3">
      <c r="B20" s="18" t="s">
        <v>22</v>
      </c>
      <c r="C20" s="18"/>
    </row>
    <row r="21" spans="2:3">
      <c r="B21" s="20" t="s">
        <v>138</v>
      </c>
      <c r="C21" s="22">
        <v>300</v>
      </c>
    </row>
    <row r="22" spans="2:3">
      <c r="B22" s="20" t="s">
        <v>139</v>
      </c>
      <c r="C22" s="22">
        <v>3600</v>
      </c>
    </row>
    <row r="23" spans="2:3">
      <c r="B23" s="20"/>
      <c r="C23" s="22">
        <v>0</v>
      </c>
    </row>
    <row r="24" spans="2:3">
      <c r="B24" s="20"/>
      <c r="C24" s="22">
        <v>0</v>
      </c>
    </row>
    <row r="25" spans="2:3">
      <c r="B25" s="20"/>
      <c r="C25" s="22">
        <v>0</v>
      </c>
    </row>
    <row r="26" spans="2:3">
      <c r="B26" s="27" t="s">
        <v>19</v>
      </c>
      <c r="C26" s="29">
        <f>SUM(C21:C25)</f>
        <v>3900</v>
      </c>
    </row>
    <row r="28" spans="2:3">
      <c r="B28" s="18" t="s">
        <v>23</v>
      </c>
      <c r="C28" s="18"/>
    </row>
    <row r="29" spans="2:3">
      <c r="B29" s="20" t="s">
        <v>140</v>
      </c>
      <c r="C29" s="22">
        <v>200</v>
      </c>
    </row>
    <row r="30" spans="2:3">
      <c r="B30" s="20"/>
      <c r="C30" s="22"/>
    </row>
    <row r="31" spans="2:3">
      <c r="B31" s="27" t="s">
        <v>19</v>
      </c>
      <c r="C31" s="29">
        <f t="shared" ref="C31" si="0">SUM(C29:C30)</f>
        <v>200</v>
      </c>
    </row>
    <row r="33" spans="2:3">
      <c r="B33" s="18" t="s">
        <v>24</v>
      </c>
      <c r="C33" s="18"/>
    </row>
    <row r="34" spans="2:3">
      <c r="B34" s="19" t="s">
        <v>141</v>
      </c>
      <c r="C34" s="22">
        <v>1000</v>
      </c>
    </row>
    <row r="35" spans="2:3">
      <c r="B35" s="20" t="s">
        <v>142</v>
      </c>
      <c r="C35" s="22">
        <v>500</v>
      </c>
    </row>
    <row r="36" spans="2:3">
      <c r="B36" s="20" t="s">
        <v>143</v>
      </c>
      <c r="C36" s="22">
        <v>1000</v>
      </c>
    </row>
    <row r="37" spans="2:3">
      <c r="B37" s="20"/>
      <c r="C37" s="22"/>
    </row>
    <row r="38" spans="2:3">
      <c r="B38" s="20"/>
      <c r="C38" s="22"/>
    </row>
    <row r="39" spans="2:3">
      <c r="B39" s="20"/>
      <c r="C39" s="22"/>
    </row>
    <row r="40" spans="2:3">
      <c r="B40" s="20"/>
      <c r="C40" s="22"/>
    </row>
    <row r="41" spans="2:3">
      <c r="B41" s="20"/>
      <c r="C41" s="22"/>
    </row>
    <row r="42" spans="2:3">
      <c r="B42" s="20"/>
      <c r="C42" s="22"/>
    </row>
    <row r="43" spans="2:3">
      <c r="B43" s="20"/>
      <c r="C43" s="22"/>
    </row>
    <row r="44" spans="2:3">
      <c r="B44" s="20"/>
      <c r="C44" s="22"/>
    </row>
    <row r="45" spans="2:3">
      <c r="B45" s="20"/>
      <c r="C45" s="22"/>
    </row>
    <row r="46" spans="2:3">
      <c r="B46" s="27" t="s">
        <v>19</v>
      </c>
      <c r="C46" s="29">
        <f>SUM(C34:C45)</f>
        <v>2500</v>
      </c>
    </row>
  </sheetData>
  <mergeCells count="1">
    <mergeCell ref="D1:G1"/>
  </mergeCells>
  <phoneticPr fontId="11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F0532-C0A7-471F-8A77-68DA868A2457}">
  <dimension ref="A1:H71"/>
  <sheetViews>
    <sheetView topLeftCell="A28" zoomScale="120" zoomScaleNormal="120" workbookViewId="0">
      <selection activeCell="F35" sqref="F35"/>
    </sheetView>
  </sheetViews>
  <sheetFormatPr baseColWidth="10" defaultRowHeight="15"/>
  <cols>
    <col min="1" max="1" width="36.28515625" customWidth="1"/>
    <col min="2" max="2" width="12.42578125" bestFit="1" customWidth="1"/>
    <col min="4" max="4" width="2.42578125" customWidth="1"/>
    <col min="5" max="11" width="12.42578125" bestFit="1" customWidth="1"/>
  </cols>
  <sheetData>
    <row r="1" spans="1:8" ht="31.5">
      <c r="A1" s="8" t="s">
        <v>14</v>
      </c>
      <c r="E1" s="102" t="s">
        <v>67</v>
      </c>
      <c r="F1" s="102"/>
      <c r="G1" s="102"/>
      <c r="H1" s="102"/>
    </row>
    <row r="3" spans="1:8">
      <c r="A3" s="18" t="s">
        <v>65</v>
      </c>
      <c r="B3" s="18"/>
    </row>
    <row r="4" spans="1:8">
      <c r="A4" s="20" t="s">
        <v>144</v>
      </c>
      <c r="B4" s="22">
        <v>800</v>
      </c>
    </row>
    <row r="5" spans="1:8">
      <c r="A5" s="20" t="s">
        <v>145</v>
      </c>
      <c r="B5" s="22">
        <v>400</v>
      </c>
    </row>
    <row r="6" spans="1:8">
      <c r="A6" s="20" t="s">
        <v>146</v>
      </c>
      <c r="B6" s="22">
        <v>200</v>
      </c>
    </row>
    <row r="7" spans="1:8">
      <c r="A7" s="20"/>
      <c r="B7" s="22"/>
    </row>
    <row r="8" spans="1:8">
      <c r="A8" s="20"/>
      <c r="B8" s="22"/>
    </row>
    <row r="9" spans="1:8">
      <c r="A9" s="20"/>
      <c r="B9" s="22"/>
    </row>
    <row r="10" spans="1:8">
      <c r="A10" s="20"/>
      <c r="B10" s="22"/>
    </row>
    <row r="11" spans="1:8">
      <c r="A11" s="20"/>
      <c r="B11" s="22"/>
    </row>
    <row r="12" spans="1:8">
      <c r="A12" s="18" t="s">
        <v>32</v>
      </c>
      <c r="B12" s="28">
        <f>SUM(B4:B11)</f>
        <v>1400</v>
      </c>
      <c r="C12" s="5"/>
    </row>
    <row r="14" spans="1:8">
      <c r="A14" s="18" t="s">
        <v>112</v>
      </c>
      <c r="B14" s="18"/>
    </row>
    <row r="15" spans="1:8">
      <c r="A15" s="20"/>
      <c r="B15" s="22"/>
    </row>
    <row r="16" spans="1:8">
      <c r="A16" s="20"/>
      <c r="B16" s="22"/>
    </row>
    <row r="17" spans="1:4">
      <c r="A17" s="20"/>
      <c r="B17" s="22"/>
    </row>
    <row r="18" spans="1:4">
      <c r="A18" s="20"/>
      <c r="B18" s="22"/>
    </row>
    <row r="19" spans="1:4">
      <c r="A19" s="20"/>
      <c r="B19" s="22"/>
    </row>
    <row r="20" spans="1:4">
      <c r="A20" s="20"/>
      <c r="B20" s="22"/>
    </row>
    <row r="21" spans="1:4">
      <c r="A21" s="20"/>
      <c r="B21" s="22"/>
    </row>
    <row r="22" spans="1:4">
      <c r="A22" s="29" t="s">
        <v>32</v>
      </c>
      <c r="B22" s="29">
        <f>SUM(B15:B21)</f>
        <v>0</v>
      </c>
    </row>
    <row r="23" spans="1:4">
      <c r="D23" s="5"/>
    </row>
    <row r="24" spans="1:4">
      <c r="A24" s="60" t="s">
        <v>113</v>
      </c>
      <c r="B24" s="18"/>
    </row>
    <row r="25" spans="1:4">
      <c r="A25" s="20"/>
      <c r="B25" s="22"/>
    </row>
    <row r="26" spans="1:4">
      <c r="A26" s="20"/>
      <c r="B26" s="22"/>
    </row>
    <row r="27" spans="1:4">
      <c r="A27" s="20"/>
      <c r="B27" s="22"/>
    </row>
    <row r="28" spans="1:4">
      <c r="A28" s="20"/>
      <c r="B28" s="22"/>
    </row>
    <row r="29" spans="1:4">
      <c r="A29" s="29" t="s">
        <v>32</v>
      </c>
      <c r="B29" s="28">
        <f>SUM(B25:B28)</f>
        <v>0</v>
      </c>
    </row>
    <row r="31" spans="1:4">
      <c r="A31" s="18" t="s">
        <v>59</v>
      </c>
      <c r="B31" s="18"/>
    </row>
    <row r="32" spans="1:4">
      <c r="A32" s="20" t="s">
        <v>147</v>
      </c>
      <c r="B32" s="22">
        <v>100</v>
      </c>
    </row>
    <row r="33" spans="1:2">
      <c r="A33" s="20"/>
      <c r="B33" s="22"/>
    </row>
    <row r="34" spans="1:2">
      <c r="A34" s="20"/>
      <c r="B34" s="22"/>
    </row>
    <row r="35" spans="1:2">
      <c r="A35" s="18" t="s">
        <v>32</v>
      </c>
      <c r="B35" s="28">
        <f t="shared" ref="B35" si="0">SUM(B32:B34)</f>
        <v>100</v>
      </c>
    </row>
    <row r="36" spans="1:2">
      <c r="B36" s="50"/>
    </row>
    <row r="37" spans="1:2">
      <c r="B37" s="50"/>
    </row>
    <row r="38" spans="1:2">
      <c r="B38" s="50"/>
    </row>
    <row r="39" spans="1:2">
      <c r="B39" s="50"/>
    </row>
    <row r="40" spans="1:2">
      <c r="B40" s="50"/>
    </row>
    <row r="41" spans="1:2">
      <c r="B41" s="50"/>
    </row>
    <row r="42" spans="1:2">
      <c r="B42" s="50"/>
    </row>
    <row r="51" spans="1:2">
      <c r="A51" s="5"/>
    </row>
    <row r="53" spans="1:2">
      <c r="A53" s="9"/>
      <c r="B53" s="50"/>
    </row>
    <row r="58" spans="1:2">
      <c r="A58" s="5"/>
      <c r="B58" s="50"/>
    </row>
    <row r="59" spans="1:2">
      <c r="B59" s="50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</sheetData>
  <mergeCells count="1">
    <mergeCell ref="E1:H1"/>
  </mergeCells>
  <phoneticPr fontId="11" type="noConversion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Stammdaten</vt:lpstr>
      <vt:lpstr>Ergebnis</vt:lpstr>
      <vt:lpstr>Einnahmen</vt:lpstr>
      <vt:lpstr>Gebrauchsgüter</vt:lpstr>
      <vt:lpstr>Recherche</vt:lpstr>
      <vt:lpstr>Lohnkosten</vt:lpstr>
      <vt:lpstr>Weitere Fixkosten</vt:lpstr>
      <vt:lpstr>Variable 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</dc:creator>
  <cp:lastModifiedBy>Klaas Hof</cp:lastModifiedBy>
  <dcterms:created xsi:type="dcterms:W3CDTF">2020-03-18T16:57:49Z</dcterms:created>
  <dcterms:modified xsi:type="dcterms:W3CDTF">2026-01-09T06:19:54Z</dcterms:modified>
</cp:coreProperties>
</file>